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0" yWindow="1512" windowWidth="12396" windowHeight="9312" tabRatio="846" firstSheet="2" activeTab="10"/>
  </bookViews>
  <sheets>
    <sheet name="Datos Administrativos" sheetId="1" state="hidden" r:id="rId1"/>
    <sheet name="MEM DESCRIP" sheetId="2" state="hidden" r:id="rId2"/>
    <sheet name="INSTRUCCIONES" sheetId="3" r:id="rId3"/>
    <sheet name="I1" sheetId="4" r:id="rId4"/>
    <sheet name="I2" sheetId="5" r:id="rId5"/>
    <sheet name="O1" sheetId="6" r:id="rId6"/>
    <sheet name="O5" sheetId="7" r:id="rId7"/>
    <sheet name="O6" sheetId="8" r:id="rId8"/>
    <sheet name="O7" sheetId="9" r:id="rId9"/>
    <sheet name="O8" sheetId="10" r:id="rId10"/>
    <sheet name="PGD" sheetId="11" r:id="rId11"/>
    <sheet name="XML" sheetId="12" state="hidden" r:id="rId12"/>
  </sheets>
  <externalReferences>
    <externalReference r:id="rId15"/>
  </externalReferences>
  <definedNames>
    <definedName name="_xlnm.Print_Area" localSheetId="0">'Datos Administrativos'!$A$1:$G$41</definedName>
    <definedName name="_xlnm.Print_Area" localSheetId="3">'I1'!$A$1:$O$63</definedName>
    <definedName name="_xlnm.Print_Area" localSheetId="4">'I2'!$A$1:$N$9</definedName>
    <definedName name="_xlnm.Print_Area" localSheetId="2">'INSTRUCCIONES'!$A$1:$P$31</definedName>
    <definedName name="_xlnm.Print_Area" localSheetId="1">'MEM DESCRIP'!$A$1:$G$40</definedName>
    <definedName name="_xlnm.Print_Area" localSheetId="5">'O1'!$A$1:$V$69</definedName>
    <definedName name="_xlnm.Print_Area" localSheetId="6">'O5'!$A$1:$L$28</definedName>
    <definedName name="_xlnm.Print_Area" localSheetId="7">'O6'!$A$1:$J$24</definedName>
    <definedName name="_xlnm.Print_Area" localSheetId="8">'O7'!$A$1:$L$23</definedName>
    <definedName name="_xlnm.Print_Area" localSheetId="9">'O8'!$A$1:$M$17</definedName>
    <definedName name="_xlnm.Print_Area" localSheetId="10">'PGD'!$A$1:$K$42</definedName>
    <definedName name="Reutiliza">#REF!</definedName>
    <definedName name="_xlnm.Print_Titles" localSheetId="3">'I1'!$2:$2</definedName>
    <definedName name="_xlnm.Print_Titles" localSheetId="4">'I2'!$2:$2</definedName>
    <definedName name="_xlnm.Print_Titles" localSheetId="5">'O1'!$2:$3</definedName>
    <definedName name="_xlnm.Print_Titles" localSheetId="6">'O5'!$2:$2</definedName>
    <definedName name="_xlnm.Print_Titles" localSheetId="7">'O6'!$2:$2</definedName>
    <definedName name="_xlnm.Print_Titles" localSheetId="8">'O7'!$2:$2</definedName>
  </definedNames>
  <calcPr fullCalcOnLoad="1"/>
</workbook>
</file>

<file path=xl/comments1.xml><?xml version="1.0" encoding="utf-8"?>
<comments xmlns="http://schemas.openxmlformats.org/spreadsheetml/2006/main">
  <authors>
    <author>MDelHoyo</author>
  </authors>
  <commentList>
    <comment ref="B30" authorId="0">
      <text>
        <r>
          <rPr>
            <b/>
            <sz val="8"/>
            <rFont val="Tahoma"/>
            <family val="2"/>
          </rPr>
          <t xml:space="preserve">ESTA  HOJA EXCEL ES PARA LA ACTIVIDAD 8, PERO PUEDE  HABER CASOS DE EMPRESAS QUE REALICEN MAS ACTIVIDADES. AQUÍ SE ESCRIBIRÁ EL NÚMERO DE ACTIVIDADES AFECTADAS PARA LA EMPRESA </t>
        </r>
        <r>
          <rPr>
            <sz val="8"/>
            <rFont val="Tahoma"/>
            <family val="2"/>
          </rPr>
          <t xml:space="preserve">
</t>
        </r>
      </text>
    </comment>
  </commentList>
</comments>
</file>

<file path=xl/comments11.xml><?xml version="1.0" encoding="utf-8"?>
<comments xmlns="http://schemas.openxmlformats.org/spreadsheetml/2006/main">
  <authors>
    <author> </author>
  </authors>
  <commentList>
    <comment ref="K10" authorId="0">
      <text>
        <r>
          <rPr>
            <sz val="8"/>
            <rFont val="Tahoma"/>
            <family val="2"/>
          </rPr>
          <t xml:space="preserve">de COVs que tiene la empresa en la actividad concreta 
</t>
        </r>
      </text>
    </comment>
    <comment ref="G3" authorId="0">
      <text>
        <r>
          <rPr>
            <b/>
            <sz val="10"/>
            <rFont val="Tahoma"/>
            <family val="2"/>
          </rPr>
          <t xml:space="preserve"> En caso de conocerlo</t>
        </r>
        <r>
          <rPr>
            <sz val="10"/>
            <rFont val="Tahoma"/>
            <family val="2"/>
          </rPr>
          <t xml:space="preserve">
</t>
        </r>
      </text>
    </comment>
    <comment ref="B5" authorId="0">
      <text>
        <r>
          <rPr>
            <b/>
            <sz val="10"/>
            <rFont val="Tahoma"/>
            <family val="2"/>
          </rPr>
          <t xml:space="preserve"> periodo para el que se presenta el Plan de Gestión de Disolventes
</t>
        </r>
        <r>
          <rPr>
            <sz val="8"/>
            <rFont val="Tahoma"/>
            <family val="2"/>
          </rPr>
          <t xml:space="preserve">
</t>
        </r>
      </text>
    </comment>
    <comment ref="I5" authorId="0">
      <text>
        <r>
          <rPr>
            <b/>
            <sz val="8"/>
            <rFont val="Tahoma"/>
            <family val="2"/>
          </rPr>
          <t xml:space="preserve"> </t>
        </r>
        <r>
          <rPr>
            <b/>
            <sz val="10"/>
            <rFont val="Tahoma"/>
            <family val="2"/>
          </rPr>
          <t>Código del registro de COV según ORDEN de 21 de mayo de 2007, de la Conselleria de Territorio y Vivienda, por la que se crea y regula el registro de instalaciones afectadas por el Real Decreto 117/2003, de 31 de enero, sobre limitación de emisiones de compuestos orgánicos volátiles debidas al uso de disolventes en determinadas actividades, en la Comunitat
Valenciana.
No es obligatorio en el caso de que la instalación esté incluida en el Anexo I de la ley 2/2006</t>
        </r>
        <r>
          <rPr>
            <sz val="8"/>
            <rFont val="Tahoma"/>
            <family val="2"/>
          </rPr>
          <t xml:space="preserve">
</t>
        </r>
      </text>
    </comment>
  </commentList>
</comments>
</file>

<file path=xl/comments4.xml><?xml version="1.0" encoding="utf-8"?>
<comments xmlns="http://schemas.openxmlformats.org/spreadsheetml/2006/main">
  <authors>
    <author> </author>
  </authors>
  <commentList>
    <comment ref="G41" authorId="0">
      <text>
        <r>
          <rPr>
            <sz val="8"/>
            <rFont val="Tahoma"/>
            <family val="2"/>
          </rPr>
          <t xml:space="preserve">Al principio del periodo
</t>
        </r>
      </text>
    </comment>
    <comment ref="H41" authorId="0">
      <text>
        <r>
          <rPr>
            <b/>
            <sz val="8"/>
            <rFont val="Tahoma"/>
            <family val="2"/>
          </rPr>
          <t xml:space="preserve"> Al final del periodo
</t>
        </r>
        <r>
          <rPr>
            <sz val="8"/>
            <rFont val="Tahoma"/>
            <family val="2"/>
          </rPr>
          <t xml:space="preserve">
</t>
        </r>
      </text>
    </comment>
    <comment ref="H55" authorId="0">
      <text>
        <r>
          <rPr>
            <b/>
            <sz val="8"/>
            <rFont val="Tahoma"/>
            <family val="2"/>
          </rPr>
          <t xml:space="preserve"> Al final del periodo
</t>
        </r>
        <r>
          <rPr>
            <sz val="8"/>
            <rFont val="Tahoma"/>
            <family val="2"/>
          </rPr>
          <t xml:space="preserve">
</t>
        </r>
      </text>
    </comment>
    <comment ref="F9" authorId="0">
      <text>
        <r>
          <rPr>
            <b/>
            <sz val="8"/>
            <rFont val="Tahoma"/>
            <family val="2"/>
          </rPr>
          <t xml:space="preserve">cantidades adquiridas del compuesto comercial en ese periodo
</t>
        </r>
        <r>
          <rPr>
            <sz val="8"/>
            <rFont val="Tahoma"/>
            <family val="2"/>
          </rPr>
          <t xml:space="preserve">
</t>
        </r>
      </text>
    </comment>
    <comment ref="G9" authorId="0">
      <text>
        <r>
          <rPr>
            <b/>
            <sz val="8"/>
            <rFont val="Tahoma"/>
            <family val="2"/>
          </rPr>
          <t xml:space="preserve"> según el etiquetado del producto y las fichas de seguridad</t>
        </r>
        <r>
          <rPr>
            <sz val="8"/>
            <rFont val="Tahoma"/>
            <family val="2"/>
          </rPr>
          <t xml:space="preserve">
</t>
        </r>
      </text>
    </comment>
    <comment ref="N8" authorId="0">
      <text>
        <r>
          <rPr>
            <b/>
            <sz val="8"/>
            <rFont val="Tahoma"/>
            <family val="2"/>
          </rPr>
          <t xml:space="preserve"> Si se han añadico filas, aumentar el rango de la fórmula de la suma</t>
        </r>
        <r>
          <rPr>
            <sz val="8"/>
            <rFont val="Tahoma"/>
            <family val="2"/>
          </rPr>
          <t xml:space="preserve">
</t>
        </r>
      </text>
    </comment>
    <comment ref="N40" authorId="0">
      <text>
        <r>
          <rPr>
            <b/>
            <sz val="8"/>
            <rFont val="Tahoma"/>
            <family val="2"/>
          </rPr>
          <t xml:space="preserve"> Si se han añadido filas, ampliar el rango de la fórmula de la suma de esta casilla</t>
        </r>
        <r>
          <rPr>
            <sz val="8"/>
            <rFont val="Tahoma"/>
            <family val="2"/>
          </rPr>
          <t xml:space="preserve">
</t>
        </r>
      </text>
    </comment>
    <comment ref="N54" authorId="0">
      <text>
        <r>
          <rPr>
            <b/>
            <sz val="8"/>
            <rFont val="Tahoma"/>
            <family val="2"/>
          </rPr>
          <t xml:space="preserve"> Si se han ampliado el número de filas, ampliar el rango de la fórmula de la suma de esta celda</t>
        </r>
        <r>
          <rPr>
            <sz val="8"/>
            <rFont val="Tahoma"/>
            <family val="2"/>
          </rPr>
          <t xml:space="preserve">
</t>
        </r>
      </text>
    </comment>
    <comment ref="C9" authorId="0">
      <text>
        <r>
          <rPr>
            <sz val="8"/>
            <rFont val="Tahoma"/>
            <family val="2"/>
          </rPr>
          <t xml:space="preserve">Campo no obligatorio
</t>
        </r>
      </text>
    </comment>
    <comment ref="G55" authorId="0">
      <text>
        <r>
          <rPr>
            <sz val="8"/>
            <rFont val="Tahoma"/>
            <family val="2"/>
          </rPr>
          <t xml:space="preserve">Al principio del periodo
</t>
        </r>
      </text>
    </comment>
    <comment ref="C41" authorId="0">
      <text>
        <r>
          <rPr>
            <sz val="10"/>
            <rFont val="Tahoma"/>
            <family val="2"/>
          </rPr>
          <t xml:space="preserve">Campo obligatorio
</t>
        </r>
      </text>
    </comment>
    <comment ref="C55" authorId="0">
      <text>
        <r>
          <rPr>
            <b/>
            <sz val="10"/>
            <rFont val="Tahoma"/>
            <family val="2"/>
          </rPr>
          <t xml:space="preserve"> Campo obligatorio</t>
        </r>
        <r>
          <rPr>
            <sz val="8"/>
            <rFont val="Tahoma"/>
            <family val="2"/>
          </rPr>
          <t xml:space="preserve">
</t>
        </r>
      </text>
    </comment>
    <comment ref="I41" authorId="0">
      <text>
        <r>
          <rPr>
            <sz val="8"/>
            <rFont val="Tahoma"/>
            <family val="2"/>
          </rPr>
          <t xml:space="preserve">cantidades adquiridas del compuesto comercial en ese periodo
</t>
        </r>
      </text>
    </comment>
    <comment ref="I55" authorId="0">
      <text>
        <r>
          <rPr>
            <sz val="8"/>
            <rFont val="Tahoma"/>
            <family val="2"/>
          </rPr>
          <t xml:space="preserve">cantidades adquiridas del compuesto comercial en ese periodo
</t>
        </r>
      </text>
    </comment>
    <comment ref="J41" authorId="0">
      <text>
        <r>
          <rPr>
            <sz val="8"/>
            <rFont val="Tahoma"/>
            <family val="2"/>
          </rPr>
          <t xml:space="preserve"> según el etiquetado del producto y las fichas de seguridad
</t>
        </r>
      </text>
    </comment>
    <comment ref="J55" authorId="0">
      <text>
        <r>
          <rPr>
            <sz val="8"/>
            <rFont val="Tahoma"/>
            <family val="2"/>
          </rPr>
          <t xml:space="preserve"> según el etiquetado del producto y las fichas de seguridad
</t>
        </r>
      </text>
    </comment>
    <comment ref="F41"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F55"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H9" authorId="0">
      <text>
        <r>
          <rPr>
            <sz val="12"/>
            <rFont val="Tahoma"/>
            <family val="2"/>
          </rPr>
          <t xml:space="preserve">%COVs*( Ei-Ef+compras)
</t>
        </r>
      </text>
    </comment>
    <comment ref="K41" authorId="0">
      <text>
        <r>
          <rPr>
            <sz val="12"/>
            <rFont val="Tahoma"/>
            <family val="2"/>
          </rPr>
          <t xml:space="preserve">%COVs*( Ei-Ef+compras)
</t>
        </r>
      </text>
    </comment>
    <comment ref="K55" authorId="0">
      <text>
        <r>
          <rPr>
            <sz val="12"/>
            <rFont val="Tahoma"/>
            <family val="2"/>
          </rPr>
          <t xml:space="preserve">%COVs*( Ei-Ef+compras)
</t>
        </r>
      </text>
    </comment>
  </commentList>
</comments>
</file>

<file path=xl/comments6.xml><?xml version="1.0" encoding="utf-8"?>
<comments xmlns="http://schemas.openxmlformats.org/spreadsheetml/2006/main">
  <authors>
    <author>MDelHoyo</author>
    <author> </author>
  </authors>
  <commentList>
    <comment ref="I8" authorId="0">
      <text>
        <r>
          <rPr>
            <b/>
            <sz val="8"/>
            <rFont val="Tahoma"/>
            <family val="2"/>
          </rPr>
          <t>No se tiene en cuenta el caudal que se ha podido añadir para refrigeración o dilución.
Se da en condiciones normales: T = 273, 15 K y P = 101,3 kPa</t>
        </r>
      </text>
    </comment>
    <comment ref="J8"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K8" authorId="0">
      <text>
        <r>
          <rPr>
            <b/>
            <sz val="11"/>
            <rFont val="Tahoma"/>
            <family val="2"/>
          </rPr>
          <t>Peso molecular medio de la corriente de gases emitidos por chimenea. Necesario sólo si la medición es en COT</t>
        </r>
        <r>
          <rPr>
            <sz val="8"/>
            <rFont val="Tahoma"/>
            <family val="2"/>
          </rPr>
          <t xml:space="preserve">
</t>
        </r>
      </text>
    </comment>
    <comment ref="L8" authorId="0">
      <text>
        <r>
          <rPr>
            <b/>
            <sz val="11"/>
            <rFont val="Tahoma"/>
            <family val="2"/>
          </rPr>
          <t>Nº de carbonos medio de la corriente de gases emitidos por chimenea.Necesario sólo si la medición es en COT</t>
        </r>
        <r>
          <rPr>
            <sz val="9"/>
            <rFont val="Tahoma"/>
            <family val="2"/>
          </rPr>
          <t xml:space="preserve">
</t>
        </r>
      </text>
    </comment>
    <comment ref="M8" authorId="0">
      <text>
        <r>
          <rPr>
            <b/>
            <sz val="8"/>
            <rFont val="Tahoma"/>
            <family val="2"/>
          </rPr>
          <t xml:space="preserve">kg de compuesto orgánico total. </t>
        </r>
        <r>
          <rPr>
            <sz val="8"/>
            <rFont val="Tahoma"/>
            <family val="2"/>
          </rPr>
          <t xml:space="preserve">
</t>
        </r>
      </text>
    </comment>
    <comment ref="N9"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T37" authorId="1">
      <text>
        <r>
          <rPr>
            <b/>
            <sz val="8"/>
            <rFont val="Tahoma"/>
            <family val="2"/>
          </rPr>
          <t xml:space="preserve"> Si se han añadido filas, ampliar el rango de la fórmula de la suma de esta casilla</t>
        </r>
        <r>
          <rPr>
            <sz val="8"/>
            <rFont val="Tahoma"/>
            <family val="2"/>
          </rPr>
          <t xml:space="preserve">
</t>
        </r>
      </text>
    </comment>
    <comment ref="I38" authorId="0">
      <text>
        <r>
          <rPr>
            <b/>
            <sz val="8"/>
            <rFont val="Tahoma"/>
            <family val="2"/>
          </rPr>
          <t>No se tiene en cuenta el caudal que se ha podido añadir para refrigeración o dilución.
Se da en condiciones normales: T = 273, 15 K y P = 101,3 kPa</t>
        </r>
      </text>
    </comment>
    <comment ref="J38" authorId="0">
      <text>
        <r>
          <rPr>
            <b/>
            <sz val="10"/>
            <rFont val="Tahoma"/>
            <family val="2"/>
          </rPr>
          <t xml:space="preserve">Es el número de </t>
        </r>
        <r>
          <rPr>
            <sz val="10"/>
            <rFont val="Tahoma"/>
            <family val="2"/>
          </rPr>
          <t xml:space="preserve">
</t>
        </r>
        <r>
          <rPr>
            <b/>
            <sz val="10"/>
            <rFont val="Tahoma"/>
            <family val="2"/>
          </rPr>
          <t>horas de funcionamiento durante el año en el que se realiza el balance</t>
        </r>
      </text>
    </comment>
    <comment ref="K38" authorId="0">
      <text>
        <r>
          <rPr>
            <b/>
            <sz val="8"/>
            <rFont val="Tahoma"/>
            <family val="2"/>
          </rPr>
          <t xml:space="preserve">kg de compuesto orgánico total. </t>
        </r>
        <r>
          <rPr>
            <sz val="8"/>
            <rFont val="Tahoma"/>
            <family val="2"/>
          </rPr>
          <t xml:space="preserve">
</t>
        </r>
      </text>
    </comment>
    <comment ref="M39"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J55" authorId="0">
      <text>
        <r>
          <rPr>
            <b/>
            <sz val="10"/>
            <rFont val="Tahoma"/>
            <family val="2"/>
          </rPr>
          <t xml:space="preserve">Es el número de </t>
        </r>
        <r>
          <rPr>
            <sz val="10"/>
            <rFont val="Tahoma"/>
            <family val="2"/>
          </rPr>
          <t xml:space="preserve">
</t>
        </r>
        <r>
          <rPr>
            <b/>
            <sz val="10"/>
            <rFont val="Tahoma"/>
            <family val="2"/>
          </rPr>
          <t>horas de funcionamiento durante el año en el que se realiza el balance</t>
        </r>
      </text>
    </comment>
    <comment ref="K55" authorId="0">
      <text>
        <r>
          <rPr>
            <b/>
            <sz val="8"/>
            <rFont val="Tahoma"/>
            <family val="2"/>
          </rPr>
          <t xml:space="preserve">kg de compuesto orgánico total. </t>
        </r>
        <r>
          <rPr>
            <sz val="8"/>
            <rFont val="Tahoma"/>
            <family val="2"/>
          </rPr>
          <t xml:space="preserve">
</t>
        </r>
      </text>
    </comment>
    <comment ref="M56"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I55" authorId="0">
      <text>
        <r>
          <rPr>
            <b/>
            <sz val="10"/>
            <rFont val="Tahoma"/>
            <family val="2"/>
          </rPr>
          <t>No se tiene en cuenta el caudal que se ha podido añadir para refrigeración o dilución.
Se da en condiciones normales: T = 273, 15 K y P = 101,3 kPa</t>
        </r>
      </text>
    </comment>
    <comment ref="T55" authorId="1">
      <text>
        <r>
          <rPr>
            <b/>
            <sz val="8"/>
            <rFont val="Tahoma"/>
            <family val="2"/>
          </rPr>
          <t xml:space="preserve"> Si se han añadido filas, ampliar el rango de la fórmula de la suma de esta casilla</t>
        </r>
        <r>
          <rPr>
            <sz val="8"/>
            <rFont val="Tahoma"/>
            <family val="2"/>
          </rPr>
          <t xml:space="preserve">
</t>
        </r>
      </text>
    </comment>
  </commentList>
</comments>
</file>

<file path=xl/comments9.xml><?xml version="1.0" encoding="utf-8"?>
<comments xmlns="http://schemas.openxmlformats.org/spreadsheetml/2006/main">
  <authors>
    <author> </author>
  </authors>
  <commentList>
    <comment ref="F6" authorId="0">
      <text>
        <r>
          <rPr>
            <b/>
            <sz val="10"/>
            <rFont val="Tahoma"/>
            <family val="2"/>
          </rPr>
          <t>cantidades adquiridas del compuesto comercial en ese periodo</t>
        </r>
        <r>
          <rPr>
            <b/>
            <sz val="8"/>
            <rFont val="Tahoma"/>
            <family val="2"/>
          </rPr>
          <t xml:space="preserve">
</t>
        </r>
        <r>
          <rPr>
            <sz val="8"/>
            <rFont val="Tahoma"/>
            <family val="2"/>
          </rPr>
          <t xml:space="preserve">
</t>
        </r>
      </text>
    </comment>
    <comment ref="G6" authorId="0">
      <text>
        <r>
          <rPr>
            <b/>
            <sz val="8"/>
            <rFont val="Tahoma"/>
            <family val="2"/>
          </rPr>
          <t xml:space="preserve"> según el etiquetado del producto y las fichas de seguridad</t>
        </r>
        <r>
          <rPr>
            <sz val="8"/>
            <rFont val="Tahoma"/>
            <family val="2"/>
          </rPr>
          <t xml:space="preserve">
</t>
        </r>
      </text>
    </comment>
    <comment ref="H6" authorId="0">
      <text>
        <r>
          <rPr>
            <sz val="8"/>
            <rFont val="Tahoma"/>
            <family val="2"/>
          </rPr>
          <t xml:space="preserve">
</t>
        </r>
      </text>
    </comment>
  </commentList>
</comments>
</file>

<file path=xl/sharedStrings.xml><?xml version="1.0" encoding="utf-8"?>
<sst xmlns="http://schemas.openxmlformats.org/spreadsheetml/2006/main" count="404" uniqueCount="292">
  <si>
    <t>C1</t>
  </si>
  <si>
    <t>C2</t>
  </si>
  <si>
    <t>C3</t>
  </si>
  <si>
    <t>El Representante Legal:</t>
  </si>
  <si>
    <t>Caudal (Nm3/h)</t>
  </si>
  <si>
    <t>PM COV emitido</t>
  </si>
  <si>
    <t>Nº Carbonos</t>
  </si>
  <si>
    <t>kg COV emitido</t>
  </si>
  <si>
    <t>nº horas funcionamiento</t>
  </si>
  <si>
    <t>DATOS ADMINISTRATIVOS</t>
  </si>
  <si>
    <t>NOMBRE DE LA EMPRESA:</t>
  </si>
  <si>
    <t>C.I.F.</t>
  </si>
  <si>
    <t>PERSONA DE CONTACTO:</t>
  </si>
  <si>
    <t>TELÉFONO:</t>
  </si>
  <si>
    <t>FAX:</t>
  </si>
  <si>
    <t>EMAIL:</t>
  </si>
  <si>
    <t>DIRECCIÓN DE LA INSTALACIÓN</t>
  </si>
  <si>
    <t>NIMA</t>
  </si>
  <si>
    <t>(Número de Identificación Medioambiental)</t>
  </si>
  <si>
    <t>ACTIVIDADES AFECTADAS POR EL DECRETO DE VOCS</t>
  </si>
  <si>
    <t>PERIODO</t>
  </si>
  <si>
    <t>DESCRIPCIÓN DE LA ACTIVIDAD DE LA EMPRESA</t>
  </si>
  <si>
    <t>ACTIVIDADES DE LA EMPRESA SUJETAS AL RD 117/2003</t>
  </si>
  <si>
    <t>copiar solicitud GEI???</t>
  </si>
  <si>
    <t>OBSERVACIONES</t>
  </si>
  <si>
    <t>Núm. CAS</t>
  </si>
  <si>
    <t xml:space="preserve"> ton/año</t>
  </si>
  <si>
    <t xml:space="preserve">CONSUMO </t>
  </si>
  <si>
    <t>______________ , ____ de ___________________de 20_____       Firma del Solicitante:</t>
  </si>
  <si>
    <t>DOCUMENTACIÓN APORTADA:</t>
  </si>
  <si>
    <t xml:space="preserve"> declaro bajo juramento la veracidad de los datos reseñados en el presente formulario y en el Plan de Gestión de Disolventes.</t>
  </si>
  <si>
    <t>Denominación Comercial del compuesto que contiene COV como disolvente</t>
  </si>
  <si>
    <t>Inventario inicial</t>
  </si>
  <si>
    <t>inventario final</t>
  </si>
  <si>
    <t xml:space="preserve">Compras </t>
  </si>
  <si>
    <t>% de COV(en peso)</t>
  </si>
  <si>
    <t>frase de riesgo</t>
  </si>
  <si>
    <t>Total</t>
  </si>
  <si>
    <t>I1</t>
  </si>
  <si>
    <t>I2</t>
  </si>
  <si>
    <t>O1</t>
  </si>
  <si>
    <t>Emisiones en gases residuales</t>
  </si>
  <si>
    <t>O5</t>
  </si>
  <si>
    <t>O6</t>
  </si>
  <si>
    <t>Disolventes residuos</t>
  </si>
  <si>
    <t>O7</t>
  </si>
  <si>
    <t>O8</t>
  </si>
  <si>
    <t>Disolvente recuperado y no reutilizado este año</t>
  </si>
  <si>
    <t>F (Kg COVs)</t>
  </si>
  <si>
    <t xml:space="preserve">Cantidad de COVs utilizados o su cantidad en preparados adquiridos utilizados como materia prima en el proceso durante el periodo. </t>
  </si>
  <si>
    <t>Total I1</t>
  </si>
  <si>
    <t xml:space="preserve">Cantidad de COVs utilizados o su cantidad en preparados recuperados y reutilizados como entrada de disolventes en el proceso ( se cuenta el disolvente reciclado cada vez que se utilice para realizar la actividad) </t>
  </si>
  <si>
    <t>Total I2</t>
  </si>
  <si>
    <t>RESUMEN  DE CUMPLIMIENTO</t>
  </si>
  <si>
    <t>CANALIZADAS</t>
  </si>
  <si>
    <t xml:space="preserve">DIFUSAS </t>
  </si>
  <si>
    <t>Total O1</t>
  </si>
  <si>
    <t>Media</t>
  </si>
  <si>
    <t>Cantidad de COVs contenidos en preparados recuperados para su reutilización en la medida que no se contabilicen en O7</t>
  </si>
  <si>
    <t>Total O8</t>
  </si>
  <si>
    <t>Total O5</t>
  </si>
  <si>
    <t>Cantidad de COVs perdidos debido a reacciones químicas o físicas ( se incluyen por ejemplo los que se destruyen, como por incineración u otro tratamiento de gases residuales o aguas residuales, o se captan, como por adsorción, en la medida que no se contabilicen en O6, O7 u O8)</t>
  </si>
  <si>
    <t xml:space="preserve">Detalle de los cálculos realizados para su determinación( haciendo hincapié en las hipótesis o estimaciones efectuadas) </t>
  </si>
  <si>
    <t>Disolventes Orgánicos contenidos en los residuos recogidos</t>
  </si>
  <si>
    <t>Residuo</t>
  </si>
  <si>
    <t>fecha retirada</t>
  </si>
  <si>
    <t xml:space="preserve">Empresa Gestora </t>
  </si>
  <si>
    <t>Total O6</t>
  </si>
  <si>
    <t>Total O7</t>
  </si>
  <si>
    <t>Disolventes Orgánicos o disolventes orgánicos contenidos en preparados, vendidos como productos comerciales</t>
  </si>
  <si>
    <t xml:space="preserve">I1 </t>
  </si>
  <si>
    <t>F/ entrada total</t>
  </si>
  <si>
    <t>F+O1</t>
  </si>
  <si>
    <t>F/(I1+I2)</t>
  </si>
  <si>
    <t xml:space="preserve">Entrada total </t>
  </si>
  <si>
    <t>(I1+I2)</t>
  </si>
  <si>
    <t xml:space="preserve">Consumo </t>
  </si>
  <si>
    <t>(I1-O8)</t>
  </si>
  <si>
    <t>I1-O1-O5-O6-O7-O8</t>
  </si>
  <si>
    <t>Descripción de los equipos y la tecnología utilizada</t>
  </si>
  <si>
    <t>Observaciones</t>
  </si>
  <si>
    <t>CUMPLE?</t>
  </si>
  <si>
    <t>LER</t>
  </si>
  <si>
    <t>HERRAMIENTA PARA LA REALIZACIÓN DEL PLAN DE GESTIÓN DE DISOLVENTES SEGÚN REQUISITOS DEL REAL DECRETO 117/2003 PARA LA ACTIVIDAD DE:</t>
  </si>
  <si>
    <t>Periodo:</t>
  </si>
  <si>
    <t>Actividad para la que se realiza el PGD:</t>
  </si>
  <si>
    <t>Si en la instalación se realizan además otras actividades sujetas también al RD 117/2003</t>
  </si>
  <si>
    <t>Nombre de la empresa:</t>
  </si>
  <si>
    <t>Ubicación de la instalación:</t>
  </si>
  <si>
    <t>Información acerca de los equipos, el funcionamiento  y  la tecnología utilizada</t>
  </si>
  <si>
    <t>Id. FOCO</t>
  </si>
  <si>
    <t>kg</t>
  </si>
  <si>
    <t xml:space="preserve">Inventario Inicial </t>
  </si>
  <si>
    <t>Inventario final</t>
  </si>
  <si>
    <t>Junto al archivo cumplimentado se deberán presentar los siguientes documentos justificativos de la vericidad de los datos:</t>
  </si>
  <si>
    <t>-</t>
  </si>
  <si>
    <t>Breve memoria descriptiva de la actividad de la instalación: productos fabricados, procesos, equipos asociados a los focos canalizados que emiten COVs …</t>
  </si>
  <si>
    <t>Sólo deben rellenarse las celdas sombreadas en amarillo, en el caso de que proceda. El resto de celdas son informativas o contienen fórmulas que se actualizan automáticamente.Las celdas señaladas con una esquina en rojo contienen instrucciones o comentarios adicionales que pueden leerse situando el cursor encima de la celda.</t>
  </si>
  <si>
    <t>El archivo cumplimientado debe presentarse en formato digital y en formato papel, con la última página firmada.</t>
  </si>
  <si>
    <t>Informe de emisiones de los focos canalizados realizados por Entidad Colaboradora en Material de Calidad Ambiental (ECMCA) y/o en su caso, registro de emisiones en continuo.</t>
  </si>
  <si>
    <t>El orden en el que deben rellenarse las hoja es el correspondiente al orden de las hojas: I1, I2, O1, O5, O6, O7, O8 y PGD</t>
  </si>
  <si>
    <t>Copia compulsada de los poderes de representación del firmante del presente documento.</t>
  </si>
  <si>
    <t>COV Contenidos</t>
  </si>
  <si>
    <t xml:space="preserve">Denominación IUPAC </t>
  </si>
  <si>
    <t>Instalación incluida en el Anexo I de la ley 2/2006?</t>
  </si>
  <si>
    <t>kg COVs año</t>
  </si>
  <si>
    <r>
      <t>COVs o su cantidad en preparados adquiridos que</t>
    </r>
    <r>
      <rPr>
        <b/>
        <sz val="14"/>
        <color indexed="10"/>
        <rFont val="Comic Sans MS"/>
        <family val="4"/>
      </rPr>
      <t xml:space="preserve"> no</t>
    </r>
    <r>
      <rPr>
        <b/>
        <sz val="14"/>
        <rFont val="Comic Sans MS"/>
        <family val="4"/>
      </rPr>
      <t xml:space="preserve"> tengan asignada ninguna de las frases de riesgo de las indicadas en el  Art. 5</t>
    </r>
  </si>
  <si>
    <t>Las cantidades se refieren siempre a kg</t>
  </si>
  <si>
    <t>Hay valor de medición?</t>
  </si>
  <si>
    <t>g/h COV emitido</t>
  </si>
  <si>
    <t>TOTAL g/h COV emitido</t>
  </si>
  <si>
    <t>PGD</t>
  </si>
  <si>
    <t xml:space="preserve"> VLE difusas</t>
  </si>
  <si>
    <t>EL REPRESENTANTE LEGAL DE LA EMPRESA SE HACE RESPONSABLE DE LOS DATOS QUE HA CUMPLIMENTADO</t>
  </si>
  <si>
    <t>La administración puede requerirles la presentación de los siguientes documentos:</t>
  </si>
  <si>
    <t>facturas o albaranes de compra de materias primas que contienen COVs como disolventes</t>
  </si>
  <si>
    <t xml:space="preserve">albaranes o certificados de gestores de residuos que acreditan las cantidades retiradas </t>
  </si>
  <si>
    <t>albares o facturas de venta de productos fabricados que contienen COVs (en su caso)</t>
  </si>
  <si>
    <t>información técnica acerca de los equipos de depuración utilizados (modelo, fabricante, parámetros de autocontrol, eficacia de reducción de COV...).</t>
  </si>
  <si>
    <t>Sólo en el caso de haber cambiado respecto a la documentación presentada años anteriores:</t>
  </si>
  <si>
    <t>El valor del % COVs que se ha considerado en los cálculos debe estar avalado mediante análitica realizadas por Entidad Colaboradora en Materia de Calidad Ambiental o bien mediante certifiado del gestor de residuos</t>
  </si>
  <si>
    <t>Informe de disolventes (COVs) contenido en los residuos (en su caso)</t>
  </si>
  <si>
    <t>información técnica de los equipos  de reutilización de disolventes utilizados con las principales características (modelo, fabricante, eficacia de recuperación de COV...)</t>
  </si>
  <si>
    <t>documentación acerca del contenido de disolventes en las materias primas utilizadas y, en su caso, en los productos vendidos</t>
  </si>
  <si>
    <t>CONSUMO</t>
  </si>
  <si>
    <t>SÍ</t>
  </si>
  <si>
    <t>NO</t>
  </si>
  <si>
    <t>Ref Albarán o DCS</t>
  </si>
  <si>
    <t>EMISIÓN TOTAL</t>
  </si>
  <si>
    <t>El límite de emisión difusa no incluye los disolventes vendidos como parte de un preparado de recubrimiento en un recipiente cerrado</t>
  </si>
  <si>
    <t>X</t>
  </si>
  <si>
    <t>Emisiones totales/entrada de disolvente</t>
  </si>
  <si>
    <t>E Emisiones totales</t>
  </si>
  <si>
    <t>E/(I1+I2)</t>
  </si>
  <si>
    <t>Persona de contacto a efectos de notificación:</t>
  </si>
  <si>
    <t>Nombre y apellidos</t>
  </si>
  <si>
    <t>Teléfono</t>
  </si>
  <si>
    <t>Email</t>
  </si>
  <si>
    <t>&lt;?xml version="1.0" encoding="ISO-8859-1"?&gt;</t>
  </si>
  <si>
    <t>&lt;COV_PLAN_GESTION_LIST&gt;</t>
  </si>
  <si>
    <t>&lt;COV_PLAN_GESTION&gt;</t>
  </si>
  <si>
    <t>&lt;PLG_REG_CODREGISTRO&gt;</t>
  </si>
  <si>
    <t>&lt;/PLG_REG_CODREGISTRO&gt;</t>
  </si>
  <si>
    <t>&lt;PLG_ARG_LINEAACTIVIDAD&gt;</t>
  </si>
  <si>
    <t>&lt;/PLG_ARG_LINEAACTIVIDAD&gt;</t>
  </si>
  <si>
    <t>&lt;PLG_ANYO&gt;</t>
  </si>
  <si>
    <t>&lt;/PLG_ANYO&gt;</t>
  </si>
  <si>
    <t>&lt;PLG_I1&gt;</t>
  </si>
  <si>
    <t>&lt;/PLG_I1&gt;</t>
  </si>
  <si>
    <t>&lt;PLG_I1_R40&gt;</t>
  </si>
  <si>
    <t>&lt;/PLG_I1_R40&gt;</t>
  </si>
  <si>
    <t>&lt;PLG_I1_R&gt;</t>
  </si>
  <si>
    <t>&lt;/PLG_I1_R&gt;</t>
  </si>
  <si>
    <t>&lt;PLG_I2&gt;</t>
  </si>
  <si>
    <t>&lt;/PLG_I2&gt;</t>
  </si>
  <si>
    <t>&lt;PLG_O1&gt;</t>
  </si>
  <si>
    <t>&lt;/PLG_O1&gt;</t>
  </si>
  <si>
    <t>&lt;PLG_O1_R40&gt;</t>
  </si>
  <si>
    <t>&lt;/PLG_O1_R40&gt;</t>
  </si>
  <si>
    <t>&lt;PLG_O1_R&gt;</t>
  </si>
  <si>
    <t>&lt;/PLG_O1_R&gt;</t>
  </si>
  <si>
    <t>&lt;PLG_O5&gt;</t>
  </si>
  <si>
    <t>&lt;/PLG_O5&gt;</t>
  </si>
  <si>
    <t>&lt;PLG_O6&gt;</t>
  </si>
  <si>
    <t>&lt;/PLG_O6&gt;</t>
  </si>
  <si>
    <t>&lt;PLG_O7&gt;</t>
  </si>
  <si>
    <t>&lt;/PLG_O7&gt;</t>
  </si>
  <si>
    <t>&lt;PLG_O8&gt;</t>
  </si>
  <si>
    <t>&lt;/PLG_O8&gt;</t>
  </si>
  <si>
    <t>&lt;PLG_CONSUMO&gt;</t>
  </si>
  <si>
    <t>&lt;/PLG_CONSUMO&gt;</t>
  </si>
  <si>
    <t>&lt;PLG_F&gt;</t>
  </si>
  <si>
    <t>&lt;/PLG_F&gt;</t>
  </si>
  <si>
    <t>&lt;PLG_E&gt;</t>
  </si>
  <si>
    <t>&lt;/PLG_E&gt;</t>
  </si>
  <si>
    <t>&lt;PLG_F_MEDIDA&gt;</t>
  </si>
  <si>
    <t>&lt;/PLG_F_MEDIDA&gt;</t>
  </si>
  <si>
    <t>&lt;PLG_E_MEDIDA&gt;</t>
  </si>
  <si>
    <t>&lt;/PLG_E_MEDIDA&gt;</t>
  </si>
  <si>
    <t>&lt;PLG_CANTIDAD_E&gt;</t>
  </si>
  <si>
    <t>&lt;/PLG_CANTIDAD_E&gt;</t>
  </si>
  <si>
    <t>&lt;PLG_ELECCION&gt;</t>
  </si>
  <si>
    <t>&lt;/PLG_ELECCION&gt;</t>
  </si>
  <si>
    <t>&lt;PLG_R45&gt;</t>
  </si>
  <si>
    <t>S</t>
  </si>
  <si>
    <t>&lt;/PLG_R45&gt;</t>
  </si>
  <si>
    <t>&lt;PLG_R46&gt;</t>
  </si>
  <si>
    <t>N</t>
  </si>
  <si>
    <t>&lt;/PLG_R46&gt;</t>
  </si>
  <si>
    <t>&lt;PLG_R49&gt;</t>
  </si>
  <si>
    <t>&lt;/PLG_R49&gt;</t>
  </si>
  <si>
    <t>&lt;PLG_R60&gt;</t>
  </si>
  <si>
    <t>&lt;/PLG_R60&gt;</t>
  </si>
  <si>
    <t>&lt;PLG_R61&gt;</t>
  </si>
  <si>
    <t>&lt;/PLG_R61&gt;</t>
  </si>
  <si>
    <t>&lt;PLG_CUMPLE_O1&gt;</t>
  </si>
  <si>
    <t>&lt;/PLG_CUMPLE_O1&gt;</t>
  </si>
  <si>
    <t>&lt;PLG_CUMPLE_F&gt;</t>
  </si>
  <si>
    <t>&lt;/PLG_CUMPLE_F&gt;</t>
  </si>
  <si>
    <t>&lt;PLG_CUMPLE_E&gt;</t>
  </si>
  <si>
    <t>&lt;/PLG_CUMPLE_E&gt;</t>
  </si>
  <si>
    <t>&lt;PLG_CUMPLE_GLOBAL&gt;</t>
  </si>
  <si>
    <t>&lt;/PLG_CUMPLE_GLOBAL&gt;</t>
  </si>
  <si>
    <t>&lt;PLG_OBSERVACIONES&gt;</t>
  </si>
  <si>
    <t>"observaciones generales"</t>
  </si>
  <si>
    <t>&lt;/PLG_OBSERVACIONES&gt;</t>
  </si>
  <si>
    <t>&lt;PLG_OBSERV_RIESGOS&gt;</t>
  </si>
  <si>
    <t>"Observaciones con riesgos"</t>
  </si>
  <si>
    <t>&lt;/PLG_OBSERV_RIESGOS&gt;</t>
  </si>
  <si>
    <t>&lt;PLG_INVERSIONES_PREVISTAS&gt;</t>
  </si>
  <si>
    <t>&lt;/PLG_INVERSIONES_PREVISTAS&gt;</t>
  </si>
  <si>
    <t>&lt;PLG_INSPECCION&gt;</t>
  </si>
  <si>
    <t>&lt;/PLG_INSPECCION&gt;</t>
  </si>
  <si>
    <t>&lt;PLG_A2M_ID&gt;</t>
  </si>
  <si>
    <t>&lt;/PLG_A2M_ID&gt;</t>
  </si>
  <si>
    <t>&lt;COV_FOCOS_PLAN_GESTION_LIST&gt;</t>
  </si>
  <si>
    <t>&lt;O_COV_FOCOS_PLAN_GESTION&gt;</t>
  </si>
  <si>
    <t>&lt;FPG_PLG_CODREGISTRO&gt;</t>
  </si>
  <si>
    <t>&lt;/FPG_PLG_CODREGISTRO&gt;</t>
  </si>
  <si>
    <t>&lt;FPG_PLG_LINEAACTIVIDAD&gt;</t>
  </si>
  <si>
    <t>&lt;/FPG_PLG_LINEAACTIVIDAD&gt;</t>
  </si>
  <si>
    <t>&lt;FPG_PLG_ANYO&gt;</t>
  </si>
  <si>
    <t>&lt;/FPG_PLG_ANYO&gt;</t>
  </si>
  <si>
    <t>&lt;FPG_NUMFOCO&gt;</t>
  </si>
  <si>
    <t>&lt;/FPG_NUMFOCO&gt;</t>
  </si>
  <si>
    <t>&lt;FPG_O1&gt;</t>
  </si>
  <si>
    <t>&lt;/FPG_O1&gt;</t>
  </si>
  <si>
    <t>&lt;FPG_C&gt;</t>
  </si>
  <si>
    <t>&lt;/FPG_C&gt;</t>
  </si>
  <si>
    <t>&lt;FPG_CUMPLE_C&gt;</t>
  </si>
  <si>
    <t>&lt;/FPG_CUMPLE_C&gt;</t>
  </si>
  <si>
    <t>&lt;FPG_O1_R40&gt;</t>
  </si>
  <si>
    <t>&lt;/FPG_O1_R40&gt;</t>
  </si>
  <si>
    <t>&lt;FPG_C_R40&gt;</t>
  </si>
  <si>
    <t>&lt;/FPG_C_R40&gt;</t>
  </si>
  <si>
    <t>&lt;FPG_CUMPLE_C_R40&gt;</t>
  </si>
  <si>
    <t>&lt;/FPG_CUMPLE_C_R40&gt;</t>
  </si>
  <si>
    <t>&lt;FPG_O1_R&gt;</t>
  </si>
  <si>
    <t>&lt;/FPG_O1_R&gt;</t>
  </si>
  <si>
    <t>&lt;FPG_C_R&gt;</t>
  </si>
  <si>
    <t>&lt;/FPG_C_R&gt;</t>
  </si>
  <si>
    <t>&lt;FPG_CUMPLE_C_R&gt;</t>
  </si>
  <si>
    <t>&lt;/FPG_CUMPLE_C_R&gt;</t>
  </si>
  <si>
    <t>&lt;/O_COV_FOCOS_PLAN_GESTION&gt;</t>
  </si>
  <si>
    <t>&lt;/COV_FOCOS_PLAN_GESTION_LIST&gt;</t>
  </si>
  <si>
    <t>&lt;/COV_PLAN_GESTION&gt;</t>
  </si>
  <si>
    <t>&lt;/COV_PLAN_GESTION_LIST&gt;</t>
  </si>
  <si>
    <t>Registro</t>
  </si>
  <si>
    <t>Actividad</t>
  </si>
  <si>
    <t>Detalle de qué compuestos se recuperan, así como del cálculo,( especialmente en referencia a las hipótesis o estimaciones efectuadas) y determinación de la cantidad total anual recuperada y REUTILIZADA. También se deberá espcificar cómo se registran estos datos (por ejemplo, si existe algun sistema informático que lleve el cómputo)</t>
  </si>
  <si>
    <t>Detalle de qué compuestos se recuperan, así como cálculo y determinación de la cantidad recuperada y NO REUTILIZADA</t>
  </si>
  <si>
    <t>Atención no confundir con el flujo de entrada I2, dado que en la corriente I2 se computan los disolventes recuperados y REUTILIZADOS el año en que se realiza el balance, y en la corriente O8 se computan  los disolventes que se han recuperado pero no se han reutilizado en la instalación</t>
  </si>
  <si>
    <t>*Opciones de cumplimiento</t>
  </si>
  <si>
    <t xml:space="preserve">Focos que emiten compuestos orgánicos volátiles que NO tengan asignada ninguna de las frases de riesgo de las indicadas en el  Art. 5 </t>
  </si>
  <si>
    <t>Fabricación de preparados de recubrimientos, barnices, tintas y adhesivos (&gt;100 t/año)</t>
  </si>
  <si>
    <t>INSTRUCCIONES</t>
  </si>
  <si>
    <t>UMBRAL en kg</t>
  </si>
  <si>
    <t>Canalizadas y difusas</t>
  </si>
  <si>
    <t>Emisión total</t>
  </si>
  <si>
    <t xml:space="preserve"> VLE total</t>
  </si>
  <si>
    <t>Respecto entrada de disolvente</t>
  </si>
  <si>
    <t xml:space="preserve">VLE </t>
  </si>
  <si>
    <t>En I1 deben incluirse también los compuestos que contengan COVs utilizados como disolventes utilizados en la limpieza de las máquinas</t>
  </si>
  <si>
    <t>En el caso de necesitar más filas de las previstas en alguno de los apartados de las hojas I1, O1,O6, O7, añadirlas y ampliar el rango de las fórmulas correspondientes a las casillas en amarillo arrastrando</t>
  </si>
  <si>
    <t>kg de COVs</t>
  </si>
  <si>
    <r>
      <t xml:space="preserve">Concentración </t>
    </r>
    <r>
      <rPr>
        <b/>
        <sz val="14"/>
        <rFont val="Comic Sans MS"/>
        <family val="4"/>
      </rPr>
      <t>COV</t>
    </r>
    <r>
      <rPr>
        <b/>
        <sz val="8"/>
        <rFont val="Comic Sans MS"/>
        <family val="4"/>
      </rPr>
      <t>(mg /Nm3)</t>
    </r>
  </si>
  <si>
    <r>
      <t xml:space="preserve">Concentración </t>
    </r>
    <r>
      <rPr>
        <b/>
        <sz val="14"/>
        <rFont val="Comic Sans MS"/>
        <family val="4"/>
      </rPr>
      <t xml:space="preserve">COT </t>
    </r>
    <r>
      <rPr>
        <b/>
        <sz val="8"/>
        <rFont val="Comic Sans MS"/>
        <family val="4"/>
      </rPr>
      <t>(mg /Nm3)</t>
    </r>
  </si>
  <si>
    <t>Número de Identificación Medioambiental (NIMA)</t>
  </si>
  <si>
    <t>UMBRALES</t>
  </si>
  <si>
    <t>Cantidad de COV (kg)</t>
  </si>
  <si>
    <t>cantidad retirada (kg)</t>
  </si>
  <si>
    <t xml:space="preserve">COVs perdidos por reacciones químicas o físicas </t>
  </si>
  <si>
    <t>Disolvente contenido en productos de venta</t>
  </si>
  <si>
    <t>Sin R</t>
  </si>
  <si>
    <t>otras R</t>
  </si>
  <si>
    <t>Disolventes recuperados y reutilizados</t>
  </si>
  <si>
    <t xml:space="preserve">Disolventes utilizados como materia prima </t>
  </si>
  <si>
    <t>Observaciones:</t>
  </si>
  <si>
    <t>Firma y sello:</t>
  </si>
  <si>
    <t>Ei: Inventario Inicial (kg)</t>
  </si>
  <si>
    <t>Ei:Inventario final (kg)</t>
  </si>
  <si>
    <t>Ventas (kg)</t>
  </si>
  <si>
    <t xml:space="preserve">kg COVs </t>
  </si>
  <si>
    <t>( Ef-Ei+ventas)*%COV</t>
  </si>
  <si>
    <t>(cantidad retirada *% COV)</t>
  </si>
  <si>
    <r>
      <rPr>
        <b/>
        <sz val="14"/>
        <color indexed="56"/>
        <rFont val="Comic Sans MS"/>
        <family val="4"/>
      </rPr>
      <t>COVs halogenados o su cantidad en preparados adquiridos que tienen asignada la frase de riesgo</t>
    </r>
    <r>
      <rPr>
        <b/>
        <sz val="14"/>
        <color indexed="10"/>
        <rFont val="Comic Sans MS"/>
        <family val="4"/>
      </rPr>
      <t xml:space="preserve"> R40 o R68 </t>
    </r>
    <r>
      <rPr>
        <b/>
        <sz val="14"/>
        <rFont val="Comic Sans MS"/>
        <family val="4"/>
      </rPr>
      <t xml:space="preserve">o indicación de peligro </t>
    </r>
    <r>
      <rPr>
        <b/>
        <sz val="14"/>
        <color indexed="10"/>
        <rFont val="Comic Sans MS"/>
        <family val="4"/>
      </rPr>
      <t>H341 o H351</t>
    </r>
  </si>
  <si>
    <t xml:space="preserve">Focos que emitan COVs halogenados que tienen asignada la frase de riesgo R40 o R68 o indicación de peligro H341 o H351 </t>
  </si>
  <si>
    <t>Focos que emitan COVs que tienen asignada la frase de riesgo R45, R46, R49, R60 o R61 o indicación de peligro H340, H350, H350i, H360D o H360F</t>
  </si>
  <si>
    <r>
      <rPr>
        <b/>
        <sz val="14"/>
        <color indexed="56"/>
        <rFont val="Comic Sans MS"/>
        <family val="4"/>
      </rPr>
      <t xml:space="preserve">COVs o su cantidad en preparados adquiridos que tienen asignada la frase de riesgo </t>
    </r>
    <r>
      <rPr>
        <b/>
        <sz val="14"/>
        <color indexed="10"/>
        <rFont val="Comic Sans MS"/>
        <family val="4"/>
      </rPr>
      <t xml:space="preserve"> R45, R46, R49, R60 o R61 </t>
    </r>
    <r>
      <rPr>
        <b/>
        <sz val="14"/>
        <rFont val="Comic Sans MS"/>
        <family val="4"/>
      </rPr>
      <t xml:space="preserve">o indicaciones de peligro </t>
    </r>
    <r>
      <rPr>
        <b/>
        <sz val="14"/>
        <color indexed="10"/>
        <rFont val="Comic Sans MS"/>
        <family val="4"/>
      </rPr>
      <t>H340, H350, H350i, H360D</t>
    </r>
    <r>
      <rPr>
        <b/>
        <sz val="14"/>
        <rFont val="Comic Sans MS"/>
        <family val="4"/>
      </rPr>
      <t xml:space="preserve"> o </t>
    </r>
    <r>
      <rPr>
        <b/>
        <sz val="14"/>
        <color indexed="10"/>
        <rFont val="Comic Sans MS"/>
        <family val="4"/>
      </rPr>
      <t>H360F</t>
    </r>
  </si>
  <si>
    <t>R40 R68 halogenado</t>
  </si>
  <si>
    <t>Un plan de gestión de disolventes es un balance de masa en el que se tienen en cuenta todas las entradas y salidas de disolventes de una instalación durante un periodo determinado</t>
  </si>
  <si>
    <t xml:space="preserve">Antes de cada 28 de febrero (o cuando el órgano competente lo solicite) deberá presentarse con los datos correspondientes al año anterior.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</si>
</sst>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0.000"/>
    <numFmt numFmtId="198" formatCode="h:mm;@"/>
    <numFmt numFmtId="199" formatCode="00000"/>
    <numFmt numFmtId="200" formatCode="[$-C0A]dddd\,\ dd&quot; de &quot;mmmm&quot; de &quot;yyyy"/>
  </numFmts>
  <fonts count="100">
    <font>
      <sz val="10"/>
      <name val="Comic Sans MS"/>
      <family val="4"/>
    </font>
    <font>
      <sz val="10"/>
      <name val="Arial"/>
      <family val="0"/>
    </font>
    <font>
      <u val="single"/>
      <sz val="7.5"/>
      <color indexed="12"/>
      <name val="Comic Sans MS"/>
      <family val="4"/>
    </font>
    <font>
      <u val="single"/>
      <sz val="7.5"/>
      <color indexed="36"/>
      <name val="Comic Sans MS"/>
      <family val="4"/>
    </font>
    <font>
      <b/>
      <sz val="10"/>
      <name val="Comic Sans MS"/>
      <family val="4"/>
    </font>
    <font>
      <b/>
      <sz val="12"/>
      <color indexed="62"/>
      <name val="Comic Sans MS"/>
      <family val="4"/>
    </font>
    <font>
      <b/>
      <sz val="8"/>
      <name val="Tahoma"/>
      <family val="2"/>
    </font>
    <font>
      <sz val="8"/>
      <name val="Tahoma"/>
      <family val="2"/>
    </font>
    <font>
      <b/>
      <sz val="12"/>
      <name val="Comic Sans MS"/>
      <family val="4"/>
    </font>
    <font>
      <b/>
      <sz val="12"/>
      <color indexed="10"/>
      <name val="Comic Sans MS"/>
      <family val="4"/>
    </font>
    <font>
      <sz val="8"/>
      <name val="Comic Sans MS"/>
      <family val="4"/>
    </font>
    <font>
      <b/>
      <sz val="11"/>
      <name val="Comic Sans MS"/>
      <family val="4"/>
    </font>
    <font>
      <sz val="8"/>
      <name val="Verdana"/>
      <family val="2"/>
    </font>
    <font>
      <sz val="10"/>
      <color indexed="8"/>
      <name val="Arial"/>
      <family val="2"/>
    </font>
    <font>
      <sz val="10"/>
      <color indexed="8"/>
      <name val="Tahoma"/>
      <family val="2"/>
    </font>
    <font>
      <b/>
      <sz val="8"/>
      <name val="Comic Sans MS"/>
      <family val="4"/>
    </font>
    <font>
      <sz val="12"/>
      <name val="Comic Sans MS"/>
      <family val="4"/>
    </font>
    <font>
      <b/>
      <sz val="11"/>
      <color indexed="62"/>
      <name val="Comic Sans MS"/>
      <family val="4"/>
    </font>
    <font>
      <b/>
      <sz val="14"/>
      <name val="Comic Sans MS"/>
      <family val="4"/>
    </font>
    <font>
      <sz val="11"/>
      <name val="Comic Sans MS"/>
      <family val="4"/>
    </font>
    <font>
      <sz val="11"/>
      <color indexed="8"/>
      <name val="Tahoma"/>
      <family val="2"/>
    </font>
    <font>
      <sz val="10"/>
      <name val="Tahoma"/>
      <family val="2"/>
    </font>
    <font>
      <sz val="8"/>
      <name val="Arial"/>
      <family val="2"/>
    </font>
    <font>
      <sz val="11"/>
      <name val="Symbol"/>
      <family val="1"/>
    </font>
    <font>
      <sz val="11"/>
      <name val="Courier New"/>
      <family val="3"/>
    </font>
    <font>
      <sz val="9"/>
      <name val="Tahoma"/>
      <family val="2"/>
    </font>
    <font>
      <sz val="11"/>
      <name val="Tahoma"/>
      <family val="2"/>
    </font>
    <font>
      <b/>
      <sz val="16"/>
      <name val="Comic Sans MS"/>
      <family val="4"/>
    </font>
    <font>
      <b/>
      <sz val="14"/>
      <color indexed="10"/>
      <name val="Comic Sans MS"/>
      <family val="4"/>
    </font>
    <font>
      <b/>
      <sz val="14"/>
      <color indexed="56"/>
      <name val="Comic Sans MS"/>
      <family val="4"/>
    </font>
    <font>
      <b/>
      <sz val="11"/>
      <name val="Tahoma"/>
      <family val="2"/>
    </font>
    <font>
      <sz val="16"/>
      <name val="Comic Sans MS"/>
      <family val="4"/>
    </font>
    <font>
      <sz val="14"/>
      <name val="Comic Sans MS"/>
      <family val="4"/>
    </font>
    <font>
      <b/>
      <sz val="12"/>
      <name val="Arial"/>
      <family val="2"/>
    </font>
    <font>
      <b/>
      <i/>
      <sz val="12"/>
      <name val="Comic Sans MS"/>
      <family val="4"/>
    </font>
    <font>
      <b/>
      <sz val="13"/>
      <name val="Comic Sans MS"/>
      <family val="4"/>
    </font>
    <font>
      <b/>
      <sz val="18"/>
      <name val="Comic Sans MS"/>
      <family val="4"/>
    </font>
    <font>
      <sz val="9"/>
      <name val="Comic Sans MS"/>
      <family val="4"/>
    </font>
    <font>
      <sz val="12"/>
      <color indexed="18"/>
      <name val="COMIC"/>
      <family val="0"/>
    </font>
    <font>
      <sz val="12"/>
      <name val="Tahoma"/>
      <family val="2"/>
    </font>
    <font>
      <b/>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Verdana"/>
      <family val="2"/>
    </font>
    <font>
      <b/>
      <sz val="8"/>
      <color indexed="8"/>
      <name val="Verdana"/>
      <family val="2"/>
    </font>
    <font>
      <b/>
      <sz val="20"/>
      <color indexed="10"/>
      <name val="Comic Sans MS"/>
      <family val="4"/>
    </font>
    <font>
      <b/>
      <sz val="16"/>
      <color indexed="60"/>
      <name val="Comic Sans MS"/>
      <family val="4"/>
    </font>
    <font>
      <sz val="7"/>
      <color indexed="18"/>
      <name val="COMIC"/>
      <family val="0"/>
    </font>
    <font>
      <sz val="10"/>
      <color indexed="18"/>
      <name val="COMIC"/>
      <family val="0"/>
    </font>
    <font>
      <b/>
      <sz val="14"/>
      <color indexed="60"/>
      <name val="Comic Sans MS"/>
      <family val="4"/>
    </font>
    <font>
      <b/>
      <sz val="22"/>
      <color indexed="60"/>
      <name val="Comic Sans MS"/>
      <family val="4"/>
    </font>
    <font>
      <b/>
      <sz val="18"/>
      <color indexed="60"/>
      <name val="Comic Sans MS"/>
      <family val="4"/>
    </font>
    <font>
      <b/>
      <sz val="12"/>
      <color indexed="60"/>
      <name val="Comic Sans MS"/>
      <family val="4"/>
    </font>
    <font>
      <b/>
      <sz val="10"/>
      <color indexed="60"/>
      <name val="Comic Sans MS"/>
      <family val="4"/>
    </font>
    <font>
      <sz val="12"/>
      <color indexed="9"/>
      <name val="Comic Sans MS"/>
      <family val="4"/>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Verdana"/>
      <family val="2"/>
    </font>
    <font>
      <b/>
      <sz val="8"/>
      <color rgb="FF000000"/>
      <name val="Verdana"/>
      <family val="2"/>
    </font>
    <font>
      <b/>
      <sz val="20"/>
      <color rgb="FFFF0000"/>
      <name val="Comic Sans MS"/>
      <family val="4"/>
    </font>
    <font>
      <b/>
      <sz val="16"/>
      <color rgb="FFC00000"/>
      <name val="Comic Sans MS"/>
      <family val="4"/>
    </font>
    <font>
      <sz val="12"/>
      <color rgb="FF003399"/>
      <name val="COMIC"/>
      <family val="0"/>
    </font>
    <font>
      <sz val="7"/>
      <color rgb="FF003399"/>
      <name val="COMIC"/>
      <family val="0"/>
    </font>
    <font>
      <sz val="10"/>
      <color rgb="FF003399"/>
      <name val="COMIC"/>
      <family val="0"/>
    </font>
    <font>
      <b/>
      <sz val="14"/>
      <color rgb="FFC00000"/>
      <name val="Comic Sans MS"/>
      <family val="4"/>
    </font>
    <font>
      <b/>
      <sz val="22"/>
      <color rgb="FFC00000"/>
      <name val="Comic Sans MS"/>
      <family val="4"/>
    </font>
    <font>
      <b/>
      <sz val="18"/>
      <color rgb="FFC00000"/>
      <name val="Comic Sans MS"/>
      <family val="4"/>
    </font>
    <font>
      <b/>
      <sz val="12"/>
      <color rgb="FFC00000"/>
      <name val="Comic Sans MS"/>
      <family val="4"/>
    </font>
    <font>
      <b/>
      <sz val="10"/>
      <color rgb="FFC00000"/>
      <name val="Comic Sans MS"/>
      <family val="4"/>
    </font>
    <font>
      <sz val="12"/>
      <color theme="0"/>
      <name val="Comic Sans MS"/>
      <family val="4"/>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indexed="47"/>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medium"/>
      <bottom>
        <color indexed="63"/>
      </bottom>
    </border>
    <border>
      <left style="thin"/>
      <right style="thin"/>
      <top>
        <color indexed="63"/>
      </top>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medium"/>
      <right style="medium"/>
      <top>
        <color indexed="63"/>
      </top>
      <bottom style="medium"/>
    </border>
    <border>
      <left>
        <color indexed="63"/>
      </left>
      <right>
        <color indexed="63"/>
      </right>
      <top style="medium"/>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style="medium"/>
      <right>
        <color indexed="63"/>
      </right>
      <top style="thin"/>
      <bottom style="medium"/>
    </border>
    <border>
      <left style="thin"/>
      <right style="thin"/>
      <top style="thin"/>
      <bottom style="medium"/>
    </border>
    <border>
      <left style="thin"/>
      <right style="thin"/>
      <top style="thin"/>
      <bottom style="double"/>
    </border>
    <border>
      <left>
        <color indexed="63"/>
      </left>
      <right>
        <color indexed="63"/>
      </right>
      <top>
        <color indexed="63"/>
      </top>
      <bottom style="medium">
        <color indexed="8"/>
      </bottom>
    </border>
    <border>
      <left style="thin"/>
      <right style="thin"/>
      <top>
        <color indexed="63"/>
      </top>
      <bottom style="double"/>
    </border>
    <border>
      <left style="thin"/>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4" applyNumberFormat="0" applyFill="0" applyAlignment="0" applyProtection="0"/>
    <xf numFmtId="0" fontId="77"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8" fillId="29" borderId="1" applyNumberFormat="0" applyAlignment="0" applyProtection="0"/>
    <xf numFmtId="19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9"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0" fillId="31" borderId="0" applyNumberFormat="0" applyBorder="0" applyAlignment="0" applyProtection="0"/>
    <xf numFmtId="0" fontId="13" fillId="0" borderId="0">
      <alignment/>
      <protection/>
    </xf>
    <xf numFmtId="0" fontId="13" fillId="0" borderId="0">
      <alignment/>
      <protection/>
    </xf>
    <xf numFmtId="0" fontId="0" fillId="32" borderId="5" applyNumberFormat="0" applyFont="0" applyAlignment="0" applyProtection="0"/>
    <xf numFmtId="9" fontId="1"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7" fillId="0" borderId="8" applyNumberFormat="0" applyFill="0" applyAlignment="0" applyProtection="0"/>
    <xf numFmtId="0" fontId="86" fillId="0" borderId="9" applyNumberFormat="0" applyFill="0" applyAlignment="0" applyProtection="0"/>
  </cellStyleXfs>
  <cellXfs count="436">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5" fillId="33" borderId="0" xfId="0" applyFont="1" applyFill="1" applyAlignment="1">
      <alignment/>
    </xf>
    <xf numFmtId="0" fontId="4" fillId="0" borderId="0" xfId="0" applyFont="1" applyAlignment="1">
      <alignment/>
    </xf>
    <xf numFmtId="0" fontId="0" fillId="34" borderId="14" xfId="0" applyFill="1" applyBorder="1" applyAlignment="1">
      <alignment/>
    </xf>
    <xf numFmtId="0" fontId="5" fillId="35" borderId="0" xfId="0" applyFont="1" applyFill="1" applyAlignment="1">
      <alignment/>
    </xf>
    <xf numFmtId="0" fontId="0" fillId="35" borderId="0" xfId="0" applyFill="1" applyAlignment="1">
      <alignment/>
    </xf>
    <xf numFmtId="0" fontId="9" fillId="35" borderId="0" xfId="0" applyFont="1" applyFill="1" applyAlignment="1">
      <alignment/>
    </xf>
    <xf numFmtId="0" fontId="0" fillId="0" borderId="18" xfId="0" applyBorder="1" applyAlignment="1">
      <alignment/>
    </xf>
    <xf numFmtId="0" fontId="87" fillId="0" borderId="0" xfId="0" applyFont="1" applyAlignment="1">
      <alignment/>
    </xf>
    <xf numFmtId="0" fontId="12" fillId="0" borderId="0" xfId="0" applyFont="1" applyAlignment="1">
      <alignment horizontal="justify"/>
    </xf>
    <xf numFmtId="0" fontId="88" fillId="0" borderId="0" xfId="0" applyFont="1" applyAlignment="1">
      <alignment horizontal="left" indent="1"/>
    </xf>
    <xf numFmtId="0" fontId="87" fillId="0" borderId="0" xfId="0" applyFont="1" applyAlignment="1">
      <alignment horizontal="center"/>
    </xf>
    <xf numFmtId="0" fontId="0" fillId="36" borderId="0" xfId="0" applyFill="1" applyBorder="1" applyAlignment="1">
      <alignment/>
    </xf>
    <xf numFmtId="0" fontId="4" fillId="36" borderId="0" xfId="0" applyFont="1" applyFill="1" applyBorder="1" applyAlignment="1">
      <alignment/>
    </xf>
    <xf numFmtId="4" fontId="14" fillId="36" borderId="0" xfId="56" applyNumberFormat="1" applyFont="1" applyFill="1" applyBorder="1" applyAlignment="1">
      <alignment horizontal="center" textRotation="90" wrapText="1"/>
      <protection/>
    </xf>
    <xf numFmtId="2" fontId="14" fillId="36" borderId="0" xfId="56" applyNumberFormat="1" applyFont="1" applyFill="1" applyBorder="1" applyAlignment="1">
      <alignment horizontal="center" textRotation="90" wrapText="1"/>
      <protection/>
    </xf>
    <xf numFmtId="196" fontId="14" fillId="36" borderId="0" xfId="56" applyNumberFormat="1" applyFont="1" applyFill="1" applyBorder="1" applyAlignment="1">
      <alignment horizontal="center" textRotation="90" wrapText="1"/>
      <protection/>
    </xf>
    <xf numFmtId="0" fontId="8" fillId="36" borderId="0" xfId="0" applyFont="1" applyFill="1" applyBorder="1" applyAlignment="1">
      <alignment/>
    </xf>
    <xf numFmtId="0" fontId="89" fillId="0" borderId="0" xfId="0" applyFont="1" applyBorder="1" applyAlignment="1">
      <alignment/>
    </xf>
    <xf numFmtId="0" fontId="4" fillId="0" borderId="0" xfId="0" applyFont="1" applyBorder="1" applyAlignment="1">
      <alignment horizontal="center" vertical="center" wrapText="1"/>
    </xf>
    <xf numFmtId="0" fontId="4" fillId="36" borderId="0" xfId="0" applyFont="1" applyFill="1" applyBorder="1" applyAlignment="1">
      <alignment horizontal="center"/>
    </xf>
    <xf numFmtId="0" fontId="8" fillId="37" borderId="19" xfId="0" applyFont="1" applyFill="1" applyBorder="1" applyAlignment="1">
      <alignment horizontal="center"/>
    </xf>
    <xf numFmtId="0" fontId="4" fillId="36" borderId="0" xfId="0" applyFont="1" applyFill="1" applyBorder="1" applyAlignment="1">
      <alignment horizontal="center" wrapText="1"/>
    </xf>
    <xf numFmtId="0" fontId="4" fillId="36" borderId="0" xfId="0" applyFont="1" applyFill="1" applyBorder="1" applyAlignment="1">
      <alignment horizontal="center" vertical="center" wrapText="1"/>
    </xf>
    <xf numFmtId="0" fontId="4" fillId="36" borderId="0" xfId="0" applyFont="1" applyFill="1" applyBorder="1" applyAlignment="1">
      <alignment horizontal="center" vertical="center"/>
    </xf>
    <xf numFmtId="0" fontId="4" fillId="36" borderId="0" xfId="0" applyFont="1" applyFill="1" applyBorder="1" applyAlignment="1">
      <alignment vertical="center"/>
    </xf>
    <xf numFmtId="0" fontId="0" fillId="36" borderId="20" xfId="0" applyFill="1" applyBorder="1" applyAlignment="1">
      <alignment/>
    </xf>
    <xf numFmtId="0" fontId="0" fillId="36" borderId="21" xfId="0" applyFill="1" applyBorder="1" applyAlignment="1">
      <alignment/>
    </xf>
    <xf numFmtId="0" fontId="8" fillId="36" borderId="22" xfId="0" applyFont="1" applyFill="1" applyBorder="1" applyAlignment="1">
      <alignment/>
    </xf>
    <xf numFmtId="0" fontId="0" fillId="36" borderId="23" xfId="0" applyFill="1" applyBorder="1" applyAlignment="1">
      <alignment/>
    </xf>
    <xf numFmtId="0" fontId="0" fillId="36" borderId="24" xfId="0" applyFill="1" applyBorder="1" applyAlignment="1">
      <alignment/>
    </xf>
    <xf numFmtId="0" fontId="4" fillId="36" borderId="24" xfId="0" applyFont="1" applyFill="1" applyBorder="1" applyAlignment="1">
      <alignment horizontal="center"/>
    </xf>
    <xf numFmtId="0" fontId="0" fillId="36" borderId="25" xfId="0" applyFill="1" applyBorder="1" applyAlignment="1">
      <alignment/>
    </xf>
    <xf numFmtId="0" fontId="0" fillId="36" borderId="22" xfId="0"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6" xfId="0" applyBorder="1" applyAlignment="1">
      <alignment/>
    </xf>
    <xf numFmtId="0" fontId="0" fillId="0" borderId="24" xfId="0" applyBorder="1" applyAlignment="1">
      <alignment/>
    </xf>
    <xf numFmtId="0" fontId="0" fillId="0" borderId="25" xfId="0" applyBorder="1" applyAlignment="1">
      <alignment/>
    </xf>
    <xf numFmtId="0" fontId="0" fillId="36" borderId="0" xfId="0" applyFont="1" applyFill="1" applyBorder="1" applyAlignment="1">
      <alignment/>
    </xf>
    <xf numFmtId="0" fontId="0" fillId="37" borderId="27" xfId="0" applyFill="1" applyBorder="1" applyAlignment="1">
      <alignment/>
    </xf>
    <xf numFmtId="0" fontId="0" fillId="36" borderId="0" xfId="0" applyFill="1" applyAlignment="1">
      <alignment/>
    </xf>
    <xf numFmtId="0" fontId="17" fillId="0" borderId="0" xfId="0" applyFont="1" applyAlignment="1">
      <alignment horizontal="left" wrapText="1"/>
    </xf>
    <xf numFmtId="0" fontId="4" fillId="35" borderId="20" xfId="0" applyFont="1" applyFill="1" applyBorder="1" applyAlignment="1">
      <alignment/>
    </xf>
    <xf numFmtId="0" fontId="0" fillId="35" borderId="28" xfId="0" applyFill="1" applyBorder="1" applyAlignment="1">
      <alignment/>
    </xf>
    <xf numFmtId="0" fontId="0" fillId="35" borderId="20" xfId="0" applyFill="1" applyBorder="1" applyAlignment="1">
      <alignment horizontal="center" vertical="center"/>
    </xf>
    <xf numFmtId="0" fontId="0" fillId="35" borderId="20" xfId="0" applyFill="1" applyBorder="1" applyAlignment="1">
      <alignment/>
    </xf>
    <xf numFmtId="0" fontId="4" fillId="36" borderId="10" xfId="0" applyFont="1" applyFill="1" applyBorder="1" applyAlignment="1">
      <alignment/>
    </xf>
    <xf numFmtId="0" fontId="11" fillId="36" borderId="0" xfId="0" applyFont="1" applyFill="1" applyBorder="1" applyAlignment="1">
      <alignment/>
    </xf>
    <xf numFmtId="0" fontId="4" fillId="36" borderId="14" xfId="0" applyFont="1" applyFill="1" applyBorder="1" applyAlignment="1">
      <alignment/>
    </xf>
    <xf numFmtId="0" fontId="4" fillId="0" borderId="14" xfId="0" applyFont="1" applyBorder="1" applyAlignment="1">
      <alignment/>
    </xf>
    <xf numFmtId="0" fontId="90" fillId="36" borderId="0" xfId="0" applyFont="1" applyFill="1" applyBorder="1" applyAlignment="1">
      <alignment horizontal="center" vertical="center" wrapText="1"/>
    </xf>
    <xf numFmtId="0" fontId="19" fillId="0" borderId="0" xfId="0" applyFont="1" applyAlignment="1">
      <alignment/>
    </xf>
    <xf numFmtId="4" fontId="0" fillId="36" borderId="24" xfId="0" applyNumberFormat="1" applyFill="1" applyBorder="1" applyAlignment="1">
      <alignment horizontal="center" vertical="center"/>
    </xf>
    <xf numFmtId="0" fontId="0" fillId="37" borderId="29"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4" fillId="37" borderId="32" xfId="0" applyFont="1" applyFill="1" applyBorder="1" applyAlignment="1">
      <alignment horizontal="center" vertical="center"/>
    </xf>
    <xf numFmtId="0" fontId="10" fillId="37" borderId="33" xfId="0" applyFont="1" applyFill="1" applyBorder="1" applyAlignment="1">
      <alignment horizontal="center" vertical="center"/>
    </xf>
    <xf numFmtId="0" fontId="19" fillId="36" borderId="0" xfId="0" applyFont="1" applyFill="1" applyBorder="1" applyAlignment="1">
      <alignment/>
    </xf>
    <xf numFmtId="0" fontId="19" fillId="36" borderId="34" xfId="0" applyFont="1" applyFill="1" applyBorder="1" applyAlignment="1">
      <alignment/>
    </xf>
    <xf numFmtId="0" fontId="19" fillId="36" borderId="21" xfId="0" applyFont="1" applyFill="1" applyBorder="1" applyAlignment="1">
      <alignment/>
    </xf>
    <xf numFmtId="0" fontId="19" fillId="36" borderId="35" xfId="0" applyFont="1" applyFill="1" applyBorder="1" applyAlignment="1">
      <alignment/>
    </xf>
    <xf numFmtId="0" fontId="19" fillId="36" borderId="26" xfId="0" applyFont="1" applyFill="1" applyBorder="1" applyAlignment="1">
      <alignment/>
    </xf>
    <xf numFmtId="0" fontId="19" fillId="36" borderId="24" xfId="0" applyFont="1" applyFill="1" applyBorder="1" applyAlignment="1">
      <alignment/>
    </xf>
    <xf numFmtId="0" fontId="11" fillId="36" borderId="0" xfId="0" applyFont="1" applyFill="1" applyBorder="1" applyAlignment="1">
      <alignment horizontal="center" wrapText="1"/>
    </xf>
    <xf numFmtId="4" fontId="20" fillId="36" borderId="0" xfId="56" applyNumberFormat="1" applyFont="1" applyFill="1" applyBorder="1" applyAlignment="1">
      <alignment horizontal="center" textRotation="90" wrapText="1"/>
      <protection/>
    </xf>
    <xf numFmtId="0" fontId="19" fillId="0" borderId="34" xfId="0" applyFont="1" applyBorder="1" applyAlignment="1">
      <alignment/>
    </xf>
    <xf numFmtId="0" fontId="19" fillId="0" borderId="21" xfId="0" applyFont="1" applyBorder="1" applyAlignment="1">
      <alignment/>
    </xf>
    <xf numFmtId="0" fontId="19" fillId="0" borderId="35" xfId="0" applyFont="1" applyBorder="1" applyAlignment="1">
      <alignment/>
    </xf>
    <xf numFmtId="0" fontId="19" fillId="0" borderId="0" xfId="0" applyFont="1" applyBorder="1" applyAlignment="1">
      <alignment/>
    </xf>
    <xf numFmtId="0" fontId="11" fillId="0" borderId="0" xfId="0" applyFont="1" applyAlignment="1">
      <alignment/>
    </xf>
    <xf numFmtId="0" fontId="8" fillId="36" borderId="23" xfId="0" applyFont="1" applyFill="1" applyBorder="1" applyAlignment="1">
      <alignment/>
    </xf>
    <xf numFmtId="0" fontId="90" fillId="36" borderId="10" xfId="0" applyFont="1" applyFill="1" applyBorder="1" applyAlignment="1">
      <alignment vertical="center" wrapText="1"/>
    </xf>
    <xf numFmtId="0" fontId="14" fillId="35" borderId="20" xfId="55" applyFont="1" applyFill="1" applyBorder="1" applyAlignment="1">
      <alignment horizontal="left" wrapText="1"/>
      <protection/>
    </xf>
    <xf numFmtId="0" fontId="22" fillId="35" borderId="20" xfId="0" applyNumberFormat="1" applyFont="1" applyFill="1" applyBorder="1" applyAlignment="1" quotePrefix="1">
      <alignment horizontal="right" wrapText="1"/>
    </xf>
    <xf numFmtId="0" fontId="22" fillId="35" borderId="20" xfId="0" applyFont="1" applyFill="1" applyBorder="1" applyAlignment="1">
      <alignment wrapText="1"/>
    </xf>
    <xf numFmtId="10" fontId="21" fillId="35" borderId="20" xfId="58" applyNumberFormat="1" applyFont="1" applyFill="1" applyBorder="1" applyAlignment="1">
      <alignment horizontal="center" wrapText="1"/>
    </xf>
    <xf numFmtId="14" fontId="0" fillId="35" borderId="20" xfId="0" applyNumberFormat="1" applyFill="1" applyBorder="1" applyAlignment="1">
      <alignment/>
    </xf>
    <xf numFmtId="9" fontId="14" fillId="35" borderId="20" xfId="58" applyFont="1" applyFill="1" applyBorder="1" applyAlignment="1">
      <alignment horizontal="center" wrapText="1"/>
    </xf>
    <xf numFmtId="9" fontId="0" fillId="35" borderId="20" xfId="58" applyFont="1" applyFill="1" applyBorder="1" applyAlignment="1">
      <alignment/>
    </xf>
    <xf numFmtId="0" fontId="23" fillId="0" borderId="0" xfId="0" applyFont="1" applyAlignment="1">
      <alignment horizontal="justify"/>
    </xf>
    <xf numFmtId="0" fontId="24" fillId="0" borderId="0" xfId="0" applyFont="1" applyAlignment="1">
      <alignment horizontal="justify"/>
    </xf>
    <xf numFmtId="0" fontId="90" fillId="36" borderId="0" xfId="0" applyFont="1" applyFill="1" applyBorder="1" applyAlignment="1">
      <alignment horizontal="center" vertical="center" wrapText="1"/>
    </xf>
    <xf numFmtId="9" fontId="0" fillId="35" borderId="20" xfId="58" applyFont="1" applyFill="1" applyBorder="1" applyAlignment="1">
      <alignment/>
    </xf>
    <xf numFmtId="9" fontId="0" fillId="35" borderId="20" xfId="58" applyFont="1" applyFill="1" applyBorder="1" applyAlignment="1">
      <alignment horizontal="center" vertical="center"/>
    </xf>
    <xf numFmtId="0" fontId="0" fillId="0" borderId="0" xfId="0" applyFont="1" applyAlignment="1">
      <alignment/>
    </xf>
    <xf numFmtId="0" fontId="0" fillId="0" borderId="0" xfId="0" applyAlignment="1">
      <alignment horizontal="center"/>
    </xf>
    <xf numFmtId="9" fontId="0" fillId="36" borderId="0" xfId="58" applyFont="1" applyFill="1" applyBorder="1" applyAlignment="1">
      <alignment/>
    </xf>
    <xf numFmtId="3" fontId="0" fillId="36" borderId="0" xfId="0" applyNumberFormat="1" applyFill="1" applyBorder="1" applyAlignment="1">
      <alignment horizontal="center"/>
    </xf>
    <xf numFmtId="9" fontId="0" fillId="35" borderId="28" xfId="58" applyFont="1" applyFill="1" applyBorder="1" applyAlignment="1">
      <alignment/>
    </xf>
    <xf numFmtId="9" fontId="14" fillId="35" borderId="28" xfId="58" applyFont="1" applyFill="1" applyBorder="1" applyAlignment="1">
      <alignment horizontal="center" wrapText="1"/>
    </xf>
    <xf numFmtId="0" fontId="8" fillId="37" borderId="19" xfId="0" applyFont="1" applyFill="1" applyBorder="1" applyAlignment="1">
      <alignment horizontal="center" vertical="center"/>
    </xf>
    <xf numFmtId="0" fontId="11" fillId="37" borderId="18" xfId="0" applyFont="1" applyFill="1" applyBorder="1" applyAlignment="1">
      <alignment horizontal="center" vertical="center"/>
    </xf>
    <xf numFmtId="0" fontId="18" fillId="36" borderId="0" xfId="0" applyFont="1" applyFill="1" applyBorder="1" applyAlignment="1">
      <alignment/>
    </xf>
    <xf numFmtId="0" fontId="11" fillId="37" borderId="18" xfId="0" applyFont="1" applyFill="1" applyBorder="1" applyAlignment="1">
      <alignment horizontal="center"/>
    </xf>
    <xf numFmtId="3" fontId="19" fillId="38" borderId="18" xfId="0" applyNumberFormat="1" applyFont="1" applyFill="1" applyBorder="1" applyAlignment="1">
      <alignment/>
    </xf>
    <xf numFmtId="0" fontId="18" fillId="36" borderId="0" xfId="0" applyFont="1" applyFill="1" applyBorder="1" applyAlignment="1">
      <alignment horizontal="left" vertical="center" wrapText="1"/>
    </xf>
    <xf numFmtId="0" fontId="11" fillId="37" borderId="19" xfId="0" applyFont="1" applyFill="1" applyBorder="1" applyAlignment="1">
      <alignment horizontal="center"/>
    </xf>
    <xf numFmtId="0" fontId="0" fillId="35" borderId="20" xfId="0" applyFont="1" applyFill="1" applyBorder="1" applyAlignment="1">
      <alignment/>
    </xf>
    <xf numFmtId="0" fontId="16" fillId="0" borderId="0" xfId="0" applyFont="1" applyAlignment="1">
      <alignment/>
    </xf>
    <xf numFmtId="0" fontId="91" fillId="0" borderId="0" xfId="0" applyFont="1" applyAlignment="1">
      <alignment vertical="center"/>
    </xf>
    <xf numFmtId="0" fontId="91" fillId="0" borderId="0" xfId="0" applyFont="1" applyAlignment="1">
      <alignment horizontal="right" vertical="center" wrapText="1"/>
    </xf>
    <xf numFmtId="0" fontId="92" fillId="0" borderId="0" xfId="0" applyFont="1" applyAlignment="1">
      <alignment horizontal="left" vertical="center"/>
    </xf>
    <xf numFmtId="0" fontId="93" fillId="0" borderId="0" xfId="0" applyFont="1" applyAlignment="1">
      <alignment vertical="center"/>
    </xf>
    <xf numFmtId="4" fontId="0" fillId="36" borderId="0" xfId="0" applyNumberFormat="1" applyFill="1" applyBorder="1" applyAlignment="1">
      <alignment/>
    </xf>
    <xf numFmtId="0" fontId="0" fillId="36" borderId="0" xfId="0" applyFill="1" applyBorder="1" applyAlignment="1">
      <alignment horizontal="center" vertical="center"/>
    </xf>
    <xf numFmtId="4" fontId="0" fillId="36" borderId="20" xfId="0" applyNumberFormat="1" applyFill="1" applyBorder="1" applyAlignment="1">
      <alignment horizontal="center" vertical="center"/>
    </xf>
    <xf numFmtId="0" fontId="32" fillId="0" borderId="0" xfId="0" applyFont="1" applyAlignment="1">
      <alignment/>
    </xf>
    <xf numFmtId="0" fontId="18" fillId="0" borderId="0" xfId="0" applyFont="1" applyAlignment="1">
      <alignment/>
    </xf>
    <xf numFmtId="3" fontId="16" fillId="36" borderId="20" xfId="0" applyNumberFormat="1" applyFont="1" applyFill="1" applyBorder="1" applyAlignment="1">
      <alignment/>
    </xf>
    <xf numFmtId="3" fontId="16" fillId="36" borderId="0" xfId="0" applyNumberFormat="1" applyFont="1" applyFill="1" applyBorder="1" applyAlignment="1">
      <alignment/>
    </xf>
    <xf numFmtId="0" fontId="16" fillId="36" borderId="0" xfId="0" applyFont="1" applyFill="1" applyBorder="1" applyAlignment="1">
      <alignment/>
    </xf>
    <xf numFmtId="4" fontId="16" fillId="36" borderId="0" xfId="0" applyNumberFormat="1" applyFont="1" applyFill="1" applyBorder="1" applyAlignment="1">
      <alignment/>
    </xf>
    <xf numFmtId="0" fontId="16" fillId="36" borderId="0" xfId="0" applyFont="1" applyFill="1" applyAlignment="1">
      <alignment/>
    </xf>
    <xf numFmtId="0" fontId="16" fillId="0" borderId="0" xfId="0" applyFont="1" applyBorder="1" applyAlignment="1">
      <alignment/>
    </xf>
    <xf numFmtId="0" fontId="16" fillId="0" borderId="10" xfId="0" applyFont="1" applyBorder="1" applyAlignment="1">
      <alignment/>
    </xf>
    <xf numFmtId="0" fontId="8" fillId="0" borderId="0" xfId="0" applyFont="1" applyBorder="1" applyAlignment="1">
      <alignment horizontal="left" vertical="top" wrapText="1"/>
    </xf>
    <xf numFmtId="0" fontId="16" fillId="36" borderId="10" xfId="0" applyFont="1" applyFill="1" applyBorder="1" applyAlignment="1">
      <alignment/>
    </xf>
    <xf numFmtId="0" fontId="16" fillId="0" borderId="35" xfId="0" applyFont="1" applyBorder="1" applyAlignment="1">
      <alignment/>
    </xf>
    <xf numFmtId="0" fontId="91" fillId="0" borderId="0" xfId="0" applyFont="1" applyAlignment="1">
      <alignment horizontal="left" vertical="center"/>
    </xf>
    <xf numFmtId="0" fontId="8" fillId="0" borderId="0" xfId="0" applyFont="1" applyBorder="1" applyAlignment="1">
      <alignment/>
    </xf>
    <xf numFmtId="0" fontId="16" fillId="35" borderId="20" xfId="0" applyFont="1" applyFill="1" applyBorder="1" applyAlignment="1">
      <alignment/>
    </xf>
    <xf numFmtId="0" fontId="8" fillId="5" borderId="36" xfId="0" applyFont="1" applyFill="1" applyBorder="1" applyAlignment="1">
      <alignment/>
    </xf>
    <xf numFmtId="0" fontId="8" fillId="5" borderId="28" xfId="0" applyFont="1" applyFill="1" applyBorder="1" applyAlignment="1">
      <alignment/>
    </xf>
    <xf numFmtId="0" fontId="4" fillId="35" borderId="28" xfId="0" applyFont="1" applyFill="1" applyBorder="1" applyAlignment="1">
      <alignment/>
    </xf>
    <xf numFmtId="0" fontId="0" fillId="36" borderId="28" xfId="0" applyFill="1" applyBorder="1" applyAlignment="1">
      <alignment/>
    </xf>
    <xf numFmtId="0" fontId="0" fillId="35" borderId="28" xfId="0" applyFill="1" applyBorder="1" applyAlignment="1">
      <alignment horizontal="center" vertical="center"/>
    </xf>
    <xf numFmtId="0" fontId="0" fillId="37" borderId="37" xfId="0" applyFill="1" applyBorder="1" applyAlignment="1">
      <alignment/>
    </xf>
    <xf numFmtId="0" fontId="15" fillId="37" borderId="38" xfId="0" applyFont="1" applyFill="1" applyBorder="1" applyAlignment="1">
      <alignment horizontal="left" vertical="center"/>
    </xf>
    <xf numFmtId="4" fontId="0" fillId="36" borderId="28" xfId="0" applyNumberFormat="1" applyFill="1" applyBorder="1" applyAlignment="1">
      <alignment/>
    </xf>
    <xf numFmtId="0" fontId="8" fillId="5" borderId="33" xfId="0" applyFont="1" applyFill="1" applyBorder="1" applyAlignment="1">
      <alignment/>
    </xf>
    <xf numFmtId="0" fontId="8" fillId="36" borderId="10" xfId="0" applyFont="1" applyFill="1" applyBorder="1" applyAlignment="1">
      <alignment/>
    </xf>
    <xf numFmtId="9" fontId="8" fillId="0" borderId="18" xfId="58" applyFont="1" applyBorder="1" applyAlignment="1">
      <alignment horizontal="left" vertical="center"/>
    </xf>
    <xf numFmtId="4" fontId="0" fillId="36" borderId="20" xfId="0" applyNumberFormat="1" applyFill="1" applyBorder="1" applyAlignment="1">
      <alignment/>
    </xf>
    <xf numFmtId="3" fontId="0" fillId="35" borderId="28" xfId="0" applyNumberFormat="1" applyFill="1" applyBorder="1" applyAlignment="1">
      <alignment/>
    </xf>
    <xf numFmtId="3" fontId="0" fillId="35" borderId="20" xfId="0" applyNumberFormat="1" applyFill="1" applyBorder="1" applyAlignment="1">
      <alignment/>
    </xf>
    <xf numFmtId="0" fontId="8" fillId="0" borderId="35" xfId="0" applyFont="1" applyBorder="1" applyAlignment="1">
      <alignment/>
    </xf>
    <xf numFmtId="0" fontId="0" fillId="37" borderId="27" xfId="0" applyFill="1" applyBorder="1" applyAlignment="1">
      <alignment horizontal="center" vertical="center" wrapText="1"/>
    </xf>
    <xf numFmtId="0" fontId="0" fillId="37" borderId="37" xfId="0" applyFill="1" applyBorder="1" applyAlignment="1">
      <alignment horizontal="center" vertical="center" wrapText="1"/>
    </xf>
    <xf numFmtId="0" fontId="11" fillId="36" borderId="0" xfId="0" applyFont="1" applyFill="1" applyBorder="1" applyAlignment="1">
      <alignment horizontal="center"/>
    </xf>
    <xf numFmtId="0" fontId="4" fillId="37" borderId="27" xfId="0" applyFont="1" applyFill="1" applyBorder="1" applyAlignment="1">
      <alignment horizontal="center" vertical="center" wrapText="1"/>
    </xf>
    <xf numFmtId="0" fontId="4" fillId="37" borderId="37" xfId="0" applyFont="1" applyFill="1" applyBorder="1" applyAlignment="1">
      <alignment horizontal="center" vertical="center" wrapText="1"/>
    </xf>
    <xf numFmtId="0" fontId="4" fillId="37" borderId="39" xfId="0" applyFont="1" applyFill="1" applyBorder="1" applyAlignment="1">
      <alignment horizontal="center" vertical="center" wrapText="1"/>
    </xf>
    <xf numFmtId="0" fontId="4" fillId="37" borderId="31" xfId="0" applyFont="1" applyFill="1" applyBorder="1" applyAlignment="1">
      <alignment horizontal="center" vertical="center" wrapText="1"/>
    </xf>
    <xf numFmtId="0" fontId="4" fillId="37" borderId="40" xfId="0" applyFont="1" applyFill="1" applyBorder="1" applyAlignment="1">
      <alignment horizontal="center" vertical="center" wrapText="1"/>
    </xf>
    <xf numFmtId="0" fontId="4" fillId="37" borderId="41" xfId="0" applyFont="1" applyFill="1" applyBorder="1" applyAlignment="1">
      <alignment horizontal="center" vertical="center" wrapText="1"/>
    </xf>
    <xf numFmtId="0" fontId="4" fillId="37" borderId="42" xfId="0" applyFont="1" applyFill="1" applyBorder="1" applyAlignment="1">
      <alignment horizontal="center" vertical="center" wrapText="1"/>
    </xf>
    <xf numFmtId="0" fontId="4" fillId="37" borderId="29" xfId="0" applyFont="1" applyFill="1" applyBorder="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39" borderId="0" xfId="0" applyFont="1" applyFill="1" applyAlignment="1">
      <alignment/>
    </xf>
    <xf numFmtId="0" fontId="8" fillId="36" borderId="0" xfId="0" applyFont="1" applyFill="1" applyBorder="1" applyAlignment="1">
      <alignment horizontal="right"/>
    </xf>
    <xf numFmtId="3" fontId="33" fillId="36" borderId="0" xfId="0" applyNumberFormat="1" applyFont="1" applyFill="1" applyBorder="1" applyAlignment="1">
      <alignment horizontal="center" vertical="center" wrapText="1"/>
    </xf>
    <xf numFmtId="4" fontId="0" fillId="36" borderId="28" xfId="0" applyNumberFormat="1" applyFill="1" applyBorder="1" applyAlignment="1">
      <alignment horizontal="center" vertical="center"/>
    </xf>
    <xf numFmtId="0" fontId="8" fillId="37" borderId="20" xfId="0" applyFont="1" applyFill="1" applyBorder="1" applyAlignment="1">
      <alignment/>
    </xf>
    <xf numFmtId="0" fontId="94" fillId="0" borderId="0" xfId="0" applyFont="1" applyAlignment="1">
      <alignment/>
    </xf>
    <xf numFmtId="0" fontId="94" fillId="0" borderId="14" xfId="0" applyFont="1" applyBorder="1" applyAlignment="1">
      <alignment/>
    </xf>
    <xf numFmtId="0" fontId="16" fillId="0" borderId="15" xfId="0" applyFont="1" applyBorder="1" applyAlignment="1">
      <alignment/>
    </xf>
    <xf numFmtId="0" fontId="16" fillId="36" borderId="15" xfId="0" applyFont="1" applyFill="1" applyBorder="1" applyAlignment="1">
      <alignment/>
    </xf>
    <xf numFmtId="0" fontId="16" fillId="36" borderId="17" xfId="0" applyFont="1" applyFill="1" applyBorder="1" applyAlignment="1">
      <alignment/>
    </xf>
    <xf numFmtId="3" fontId="4" fillId="36" borderId="0" xfId="0" applyNumberFormat="1" applyFont="1" applyFill="1" applyBorder="1" applyAlignment="1">
      <alignment vertical="center"/>
    </xf>
    <xf numFmtId="0" fontId="0" fillId="36" borderId="0" xfId="0" applyFill="1" applyBorder="1" applyAlignment="1">
      <alignment/>
    </xf>
    <xf numFmtId="0" fontId="19" fillId="0" borderId="0" xfId="0" applyFont="1" applyAlignment="1">
      <alignment horizontal="left"/>
    </xf>
    <xf numFmtId="0" fontId="0" fillId="0" borderId="0" xfId="0" applyAlignment="1">
      <alignment horizontal="left"/>
    </xf>
    <xf numFmtId="0" fontId="15" fillId="36" borderId="0" xfId="0" applyFont="1" applyFill="1" applyBorder="1" applyAlignment="1">
      <alignment horizontal="left" vertical="top" wrapText="1"/>
    </xf>
    <xf numFmtId="0" fontId="0" fillId="36" borderId="0" xfId="0" applyFill="1" applyAlignment="1">
      <alignment horizontal="left"/>
    </xf>
    <xf numFmtId="0" fontId="0" fillId="6" borderId="0" xfId="0" applyFill="1" applyBorder="1" applyAlignment="1">
      <alignment/>
    </xf>
    <xf numFmtId="0" fontId="95" fillId="6" borderId="0" xfId="0" applyFont="1" applyFill="1" applyBorder="1" applyAlignment="1">
      <alignment horizontal="center" vertical="center"/>
    </xf>
    <xf numFmtId="0" fontId="95" fillId="6" borderId="0" xfId="0" applyFont="1" applyFill="1" applyBorder="1" applyAlignment="1">
      <alignment/>
    </xf>
    <xf numFmtId="0" fontId="90" fillId="6" borderId="0" xfId="0" applyFont="1" applyFill="1" applyBorder="1" applyAlignment="1">
      <alignment horizontal="center" vertical="center" wrapText="1"/>
    </xf>
    <xf numFmtId="0" fontId="0" fillId="36" borderId="43" xfId="0" applyFill="1" applyBorder="1" applyAlignment="1">
      <alignment/>
    </xf>
    <xf numFmtId="0" fontId="90" fillId="0" borderId="0" xfId="0" applyFont="1" applyBorder="1" applyAlignment="1">
      <alignment wrapText="1"/>
    </xf>
    <xf numFmtId="0" fontId="96" fillId="0" borderId="0" xfId="0" applyFont="1" applyBorder="1" applyAlignment="1">
      <alignment wrapText="1"/>
    </xf>
    <xf numFmtId="0" fontId="36" fillId="36" borderId="20" xfId="0" applyFont="1" applyFill="1" applyBorder="1" applyAlignment="1">
      <alignment horizontal="center" vertical="center"/>
    </xf>
    <xf numFmtId="0" fontId="27" fillId="36" borderId="0" xfId="0" applyFont="1" applyFill="1" applyBorder="1" applyAlignment="1">
      <alignment/>
    </xf>
    <xf numFmtId="0" fontId="31" fillId="0" borderId="0" xfId="0" applyFont="1" applyBorder="1" applyAlignment="1">
      <alignment/>
    </xf>
    <xf numFmtId="9" fontId="27" fillId="36" borderId="10" xfId="58" applyFont="1" applyFill="1" applyBorder="1" applyAlignment="1">
      <alignment vertical="center"/>
    </xf>
    <xf numFmtId="0" fontId="18" fillId="0" borderId="14" xfId="0" applyFont="1" applyBorder="1" applyAlignment="1">
      <alignment/>
    </xf>
    <xf numFmtId="0" fontId="18" fillId="36" borderId="16" xfId="0" applyFont="1" applyFill="1" applyBorder="1" applyAlignment="1">
      <alignment/>
    </xf>
    <xf numFmtId="0" fontId="32" fillId="0" borderId="44" xfId="0" applyFont="1" applyBorder="1" applyAlignment="1">
      <alignment/>
    </xf>
    <xf numFmtId="0" fontId="18" fillId="0" borderId="45" xfId="0" applyFont="1" applyBorder="1" applyAlignment="1">
      <alignment/>
    </xf>
    <xf numFmtId="0" fontId="32" fillId="0" borderId="46" xfId="0" applyFont="1" applyBorder="1" applyAlignment="1">
      <alignment/>
    </xf>
    <xf numFmtId="3" fontId="32" fillId="36" borderId="46" xfId="0" applyNumberFormat="1" applyFont="1" applyFill="1" applyBorder="1" applyAlignment="1">
      <alignment/>
    </xf>
    <xf numFmtId="3" fontId="32" fillId="36" borderId="22" xfId="0" applyNumberFormat="1" applyFont="1" applyFill="1" applyBorder="1" applyAlignment="1">
      <alignment/>
    </xf>
    <xf numFmtId="9" fontId="18" fillId="36" borderId="46" xfId="58" applyFont="1" applyFill="1" applyBorder="1" applyAlignment="1">
      <alignment/>
    </xf>
    <xf numFmtId="3" fontId="32" fillId="36" borderId="20" xfId="0" applyNumberFormat="1" applyFont="1" applyFill="1" applyBorder="1" applyAlignment="1">
      <alignment/>
    </xf>
    <xf numFmtId="0" fontId="16" fillId="35" borderId="47" xfId="0" applyFont="1" applyFill="1" applyBorder="1" applyAlignment="1">
      <alignment horizontal="center" vertical="center"/>
    </xf>
    <xf numFmtId="0" fontId="8" fillId="5" borderId="19" xfId="0" applyFont="1" applyFill="1" applyBorder="1" applyAlignment="1">
      <alignment vertical="center"/>
    </xf>
    <xf numFmtId="0" fontId="8" fillId="5" borderId="33" xfId="0" applyFont="1" applyFill="1" applyBorder="1" applyAlignment="1">
      <alignment vertical="center"/>
    </xf>
    <xf numFmtId="0" fontId="8" fillId="5" borderId="38" xfId="0" applyFont="1" applyFill="1" applyBorder="1" applyAlignment="1">
      <alignment vertical="center"/>
    </xf>
    <xf numFmtId="0" fontId="16" fillId="35" borderId="48" xfId="0" applyFont="1" applyFill="1" applyBorder="1" applyAlignment="1">
      <alignment horizontal="center" vertical="center"/>
    </xf>
    <xf numFmtId="0" fontId="8" fillId="5" borderId="19" xfId="0" applyFont="1" applyFill="1" applyBorder="1" applyAlignment="1">
      <alignment/>
    </xf>
    <xf numFmtId="0" fontId="16" fillId="36" borderId="14" xfId="0" applyFont="1" applyFill="1" applyBorder="1" applyAlignment="1">
      <alignment/>
    </xf>
    <xf numFmtId="9" fontId="8" fillId="36" borderId="10" xfId="58" applyFont="1" applyFill="1" applyBorder="1" applyAlignment="1">
      <alignment horizontal="left" vertical="center"/>
    </xf>
    <xf numFmtId="9" fontId="8" fillId="36" borderId="10" xfId="58" applyFont="1" applyFill="1" applyBorder="1" applyAlignment="1">
      <alignment vertical="center"/>
    </xf>
    <xf numFmtId="0" fontId="16" fillId="35" borderId="32" xfId="0" applyFont="1" applyFill="1" applyBorder="1" applyAlignment="1">
      <alignment/>
    </xf>
    <xf numFmtId="0" fontId="16" fillId="35" borderId="30" xfId="0" applyFont="1" applyFill="1" applyBorder="1" applyAlignment="1">
      <alignment/>
    </xf>
    <xf numFmtId="0" fontId="0" fillId="36" borderId="0" xfId="0" applyFont="1" applyFill="1" applyBorder="1" applyAlignment="1">
      <alignment horizontal="left" vertical="top" wrapText="1"/>
    </xf>
    <xf numFmtId="0" fontId="0" fillId="0" borderId="0" xfId="0" applyAlignment="1">
      <alignment horizontal="left" vertical="center"/>
    </xf>
    <xf numFmtId="0" fontId="15" fillId="36" borderId="0" xfId="0" applyFont="1" applyFill="1" applyBorder="1" applyAlignment="1">
      <alignment vertical="center" wrapText="1"/>
    </xf>
    <xf numFmtId="0" fontId="15" fillId="5" borderId="20" xfId="0" applyFont="1" applyFill="1" applyBorder="1" applyAlignment="1">
      <alignment vertical="center" wrapText="1"/>
    </xf>
    <xf numFmtId="0" fontId="4" fillId="5" borderId="20" xfId="0" applyFont="1" applyFill="1" applyBorder="1" applyAlignment="1">
      <alignment horizontal="center" vertical="center" wrapText="1"/>
    </xf>
    <xf numFmtId="3" fontId="4" fillId="36" borderId="20" xfId="0" applyNumberFormat="1" applyFont="1" applyFill="1" applyBorder="1" applyAlignment="1">
      <alignment vertical="center"/>
    </xf>
    <xf numFmtId="0" fontId="4" fillId="36" borderId="20" xfId="0" applyFont="1" applyFill="1" applyBorder="1" applyAlignment="1">
      <alignment horizontal="center" vertical="center"/>
    </xf>
    <xf numFmtId="0" fontId="8" fillId="37" borderId="18" xfId="0" applyFont="1" applyFill="1" applyBorder="1" applyAlignment="1">
      <alignment horizontal="center"/>
    </xf>
    <xf numFmtId="3" fontId="16" fillId="38" borderId="18" xfId="0" applyNumberFormat="1" applyFont="1" applyFill="1" applyBorder="1" applyAlignment="1">
      <alignment/>
    </xf>
    <xf numFmtId="0" fontId="16" fillId="0" borderId="0" xfId="0" applyFont="1" applyAlignment="1">
      <alignment horizontal="center"/>
    </xf>
    <xf numFmtId="0" fontId="4" fillId="37" borderId="37" xfId="0" applyFont="1" applyFill="1" applyBorder="1" applyAlignment="1">
      <alignment/>
    </xf>
    <xf numFmtId="0" fontId="16" fillId="36" borderId="0" xfId="0" applyFont="1" applyFill="1" applyBorder="1" applyAlignment="1">
      <alignment wrapText="1"/>
    </xf>
    <xf numFmtId="0" fontId="97" fillId="0" borderId="0" xfId="0" applyFont="1" applyBorder="1" applyAlignment="1">
      <alignment/>
    </xf>
    <xf numFmtId="0" fontId="95" fillId="36" borderId="0" xfId="0" applyFont="1" applyFill="1" applyBorder="1" applyAlignment="1">
      <alignment/>
    </xf>
    <xf numFmtId="0" fontId="18" fillId="36" borderId="0" xfId="0" applyFont="1" applyFill="1" applyBorder="1" applyAlignment="1">
      <alignment horizontal="center" vertical="center"/>
    </xf>
    <xf numFmtId="3" fontId="8" fillId="36" borderId="0" xfId="0" applyNumberFormat="1" applyFont="1" applyFill="1" applyBorder="1" applyAlignment="1">
      <alignment horizontal="center" vertical="center"/>
    </xf>
    <xf numFmtId="0" fontId="8" fillId="36" borderId="0" xfId="0" applyFont="1" applyFill="1" applyBorder="1" applyAlignment="1">
      <alignment horizontal="left" vertical="center"/>
    </xf>
    <xf numFmtId="0" fontId="95" fillId="36" borderId="43" xfId="0" applyFont="1" applyFill="1" applyBorder="1" applyAlignment="1">
      <alignment/>
    </xf>
    <xf numFmtId="0" fontId="18" fillId="0" borderId="0" xfId="0" applyFont="1" applyAlignment="1">
      <alignment horizontal="right" vertical="center"/>
    </xf>
    <xf numFmtId="0" fontId="27" fillId="4" borderId="0" xfId="0" applyFont="1" applyFill="1" applyBorder="1" applyAlignment="1">
      <alignment wrapText="1"/>
    </xf>
    <xf numFmtId="0" fontId="98" fillId="0" borderId="0" xfId="0" applyFont="1" applyAlignment="1">
      <alignment/>
    </xf>
    <xf numFmtId="0" fontId="8" fillId="37" borderId="49" xfId="0" applyFont="1" applyFill="1" applyBorder="1" applyAlignment="1">
      <alignment/>
    </xf>
    <xf numFmtId="0" fontId="4" fillId="37" borderId="20" xfId="0" applyFont="1" applyFill="1" applyBorder="1" applyAlignment="1">
      <alignment horizontal="center" wrapText="1"/>
    </xf>
    <xf numFmtId="0" fontId="4" fillId="37" borderId="20" xfId="0" applyFont="1" applyFill="1" applyBorder="1" applyAlignment="1">
      <alignment vertical="center" wrapText="1"/>
    </xf>
    <xf numFmtId="0" fontId="4" fillId="37" borderId="20" xfId="0" applyFont="1" applyFill="1" applyBorder="1" applyAlignment="1">
      <alignment vertical="center"/>
    </xf>
    <xf numFmtId="0" fontId="4" fillId="37" borderId="20" xfId="0" applyFont="1" applyFill="1" applyBorder="1" applyAlignment="1">
      <alignment horizontal="center" vertical="center" wrapText="1"/>
    </xf>
    <xf numFmtId="0" fontId="4" fillId="37" borderId="20" xfId="0" applyFont="1" applyFill="1" applyBorder="1" applyAlignment="1">
      <alignment horizontal="center" vertical="center"/>
    </xf>
    <xf numFmtId="0" fontId="11" fillId="0" borderId="0" xfId="0" applyFont="1" applyAlignment="1">
      <alignment wrapText="1"/>
    </xf>
    <xf numFmtId="0" fontId="17" fillId="0" borderId="0" xfId="0" applyFont="1" applyAlignment="1">
      <alignment wrapText="1"/>
    </xf>
    <xf numFmtId="3" fontId="11" fillId="36" borderId="18" xfId="0" applyNumberFormat="1" applyFont="1" applyFill="1" applyBorder="1" applyAlignment="1">
      <alignment vertical="center"/>
    </xf>
    <xf numFmtId="3" fontId="8" fillId="36" borderId="18" xfId="0" applyNumberFormat="1" applyFont="1" applyFill="1" applyBorder="1" applyAlignment="1">
      <alignment/>
    </xf>
    <xf numFmtId="3" fontId="4" fillId="36" borderId="44" xfId="0" applyNumberFormat="1" applyFont="1" applyFill="1" applyBorder="1" applyAlignment="1">
      <alignment/>
    </xf>
    <xf numFmtId="3" fontId="4" fillId="36" borderId="46" xfId="0" applyNumberFormat="1" applyFont="1" applyFill="1" applyBorder="1" applyAlignment="1">
      <alignment/>
    </xf>
    <xf numFmtId="0" fontId="90" fillId="36" borderId="0" xfId="0" applyFont="1" applyFill="1" applyBorder="1" applyAlignment="1">
      <alignment vertical="center" wrapText="1"/>
    </xf>
    <xf numFmtId="0" fontId="89" fillId="36" borderId="0" xfId="0" applyFont="1" applyFill="1" applyBorder="1" applyAlignment="1">
      <alignment/>
    </xf>
    <xf numFmtId="0" fontId="18" fillId="6" borderId="0" xfId="0" applyFont="1" applyFill="1" applyBorder="1" applyAlignment="1">
      <alignment/>
    </xf>
    <xf numFmtId="0" fontId="0" fillId="6" borderId="0" xfId="0" applyFill="1" applyAlignment="1">
      <alignment/>
    </xf>
    <xf numFmtId="0" fontId="95" fillId="36" borderId="0" xfId="0" applyFont="1" applyFill="1" applyBorder="1" applyAlignment="1">
      <alignment vertical="center"/>
    </xf>
    <xf numFmtId="0" fontId="89" fillId="36" borderId="10" xfId="0" applyFont="1" applyFill="1" applyBorder="1" applyAlignment="1">
      <alignment/>
    </xf>
    <xf numFmtId="0" fontId="0" fillId="36" borderId="10" xfId="0" applyFill="1" applyBorder="1" applyAlignment="1">
      <alignment/>
    </xf>
    <xf numFmtId="0" fontId="4" fillId="36" borderId="0" xfId="0" applyFont="1" applyFill="1" applyBorder="1" applyAlignment="1">
      <alignment vertical="center" wrapText="1"/>
    </xf>
    <xf numFmtId="3" fontId="4" fillId="36" borderId="0" xfId="0" applyNumberFormat="1" applyFont="1" applyFill="1" applyBorder="1" applyAlignment="1">
      <alignment/>
    </xf>
    <xf numFmtId="3" fontId="4" fillId="36" borderId="20" xfId="0" applyNumberFormat="1" applyFont="1" applyFill="1" applyBorder="1" applyAlignment="1">
      <alignment/>
    </xf>
    <xf numFmtId="0" fontId="18" fillId="36" borderId="0" xfId="0" applyFont="1" applyFill="1" applyBorder="1" applyAlignment="1">
      <alignment vertical="center" wrapText="1"/>
    </xf>
    <xf numFmtId="0" fontId="18" fillId="6" borderId="0" xfId="0" applyFont="1" applyFill="1" applyBorder="1" applyAlignment="1">
      <alignment vertical="center" wrapText="1"/>
    </xf>
    <xf numFmtId="3" fontId="0" fillId="0" borderId="28" xfId="0" applyNumberFormat="1" applyBorder="1" applyAlignment="1">
      <alignment/>
    </xf>
    <xf numFmtId="0" fontId="4" fillId="5" borderId="22" xfId="0" applyFont="1" applyFill="1" applyBorder="1" applyAlignment="1">
      <alignment wrapText="1"/>
    </xf>
    <xf numFmtId="0" fontId="4" fillId="36" borderId="46" xfId="0" applyFont="1" applyFill="1" applyBorder="1" applyAlignment="1">
      <alignment horizontal="left" wrapText="1"/>
    </xf>
    <xf numFmtId="0" fontId="4" fillId="5" borderId="34" xfId="0" applyFont="1" applyFill="1" applyBorder="1" applyAlignment="1">
      <alignment wrapText="1"/>
    </xf>
    <xf numFmtId="0" fontId="4" fillId="36" borderId="44" xfId="0" applyFont="1" applyFill="1" applyBorder="1" applyAlignment="1">
      <alignment horizontal="left" wrapText="1"/>
    </xf>
    <xf numFmtId="0" fontId="4" fillId="5" borderId="20" xfId="0" applyFont="1" applyFill="1" applyBorder="1" applyAlignment="1">
      <alignment wrapText="1"/>
    </xf>
    <xf numFmtId="3" fontId="0" fillId="0" borderId="20" xfId="0" applyNumberFormat="1" applyBorder="1" applyAlignment="1">
      <alignment/>
    </xf>
    <xf numFmtId="0" fontId="97" fillId="36" borderId="46" xfId="0" applyFont="1" applyFill="1" applyBorder="1" applyAlignment="1">
      <alignment horizontal="left" wrapText="1"/>
    </xf>
    <xf numFmtId="0" fontId="4" fillId="5" borderId="44" xfId="0" applyFont="1" applyFill="1" applyBorder="1" applyAlignment="1">
      <alignment wrapText="1"/>
    </xf>
    <xf numFmtId="3" fontId="0" fillId="0" borderId="44" xfId="0" applyNumberFormat="1" applyBorder="1" applyAlignment="1">
      <alignment/>
    </xf>
    <xf numFmtId="0" fontId="18" fillId="36" borderId="43" xfId="0" applyFont="1" applyFill="1" applyBorder="1" applyAlignment="1">
      <alignment/>
    </xf>
    <xf numFmtId="0" fontId="35" fillId="40" borderId="43" xfId="0" applyFont="1" applyFill="1" applyBorder="1" applyAlignment="1">
      <alignment horizontal="center" vertical="center" wrapText="1"/>
    </xf>
    <xf numFmtId="0" fontId="32" fillId="40" borderId="50" xfId="0" applyFont="1" applyFill="1" applyBorder="1" applyAlignment="1">
      <alignment horizontal="center" vertical="center"/>
    </xf>
    <xf numFmtId="0" fontId="32" fillId="35" borderId="28" xfId="0" applyFont="1" applyFill="1" applyBorder="1" applyAlignment="1">
      <alignment vertical="center"/>
    </xf>
    <xf numFmtId="0" fontId="0" fillId="0" borderId="43" xfId="0" applyBorder="1" applyAlignment="1">
      <alignment/>
    </xf>
    <xf numFmtId="0" fontId="18" fillId="40" borderId="43" xfId="0" applyFont="1" applyFill="1" applyBorder="1" applyAlignment="1">
      <alignment horizontal="center" vertical="center"/>
    </xf>
    <xf numFmtId="0" fontId="32" fillId="36" borderId="0" xfId="0" applyFont="1" applyFill="1" applyBorder="1" applyAlignment="1">
      <alignment/>
    </xf>
    <xf numFmtId="0" fontId="19" fillId="0" borderId="20" xfId="0" applyFont="1" applyBorder="1" applyAlignment="1">
      <alignment/>
    </xf>
    <xf numFmtId="0" fontId="32" fillId="41" borderId="50" xfId="0" applyFont="1" applyFill="1" applyBorder="1" applyAlignment="1">
      <alignment horizontal="center" vertical="center"/>
    </xf>
    <xf numFmtId="0" fontId="32" fillId="0" borderId="51" xfId="0" applyFont="1" applyBorder="1" applyAlignment="1">
      <alignment/>
    </xf>
    <xf numFmtId="3" fontId="33" fillId="36" borderId="46" xfId="0" applyNumberFormat="1" applyFont="1" applyFill="1" applyBorder="1" applyAlignment="1">
      <alignment horizontal="center" vertical="center" wrapText="1"/>
    </xf>
    <xf numFmtId="0" fontId="8" fillId="37" borderId="37" xfId="0" applyFont="1" applyFill="1" applyBorder="1" applyAlignment="1">
      <alignment horizontal="center" vertical="center"/>
    </xf>
    <xf numFmtId="3" fontId="8" fillId="36" borderId="37" xfId="0" applyNumberFormat="1" applyFont="1" applyFill="1" applyBorder="1" applyAlignment="1">
      <alignment vertical="center"/>
    </xf>
    <xf numFmtId="0" fontId="27" fillId="0" borderId="10" xfId="0" applyFont="1" applyBorder="1" applyAlignment="1">
      <alignment/>
    </xf>
    <xf numFmtId="0" fontId="18" fillId="0" borderId="10" xfId="0" applyFont="1" applyBorder="1" applyAlignment="1">
      <alignment/>
    </xf>
    <xf numFmtId="0" fontId="8" fillId="37" borderId="16" xfId="0" applyFont="1" applyFill="1" applyBorder="1" applyAlignment="1">
      <alignment horizontal="center"/>
    </xf>
    <xf numFmtId="0" fontId="0" fillId="35" borderId="37" xfId="0" applyFill="1" applyBorder="1" applyAlignment="1">
      <alignment/>
    </xf>
    <xf numFmtId="0" fontId="18" fillId="37" borderId="52" xfId="0" applyFont="1" applyFill="1" applyBorder="1" applyAlignment="1">
      <alignment horizontal="center" vertical="center"/>
    </xf>
    <xf numFmtId="3" fontId="8" fillId="38" borderId="52" xfId="0" applyNumberFormat="1" applyFont="1" applyFill="1" applyBorder="1" applyAlignment="1">
      <alignment horizontal="center" vertical="center"/>
    </xf>
    <xf numFmtId="0" fontId="8" fillId="0" borderId="52" xfId="0" applyFont="1" applyBorder="1" applyAlignment="1">
      <alignment horizontal="left" vertical="center"/>
    </xf>
    <xf numFmtId="0" fontId="18" fillId="0" borderId="10" xfId="0" applyFont="1" applyBorder="1" applyAlignment="1">
      <alignment horizontal="left"/>
    </xf>
    <xf numFmtId="3" fontId="0" fillId="36" borderId="37" xfId="0" applyNumberFormat="1" applyFill="1" applyBorder="1" applyAlignment="1">
      <alignment/>
    </xf>
    <xf numFmtId="0" fontId="18" fillId="0" borderId="43" xfId="0" applyFont="1" applyBorder="1" applyAlignment="1">
      <alignment/>
    </xf>
    <xf numFmtId="3" fontId="0" fillId="36" borderId="20" xfId="0" applyNumberFormat="1" applyFill="1" applyBorder="1" applyAlignment="1">
      <alignment/>
    </xf>
    <xf numFmtId="0" fontId="0" fillId="35" borderId="20" xfId="0" applyFill="1" applyBorder="1" applyAlignment="1">
      <alignment vertical="center"/>
    </xf>
    <xf numFmtId="9" fontId="14" fillId="35" borderId="20" xfId="58" applyFont="1" applyFill="1" applyBorder="1" applyAlignment="1">
      <alignment horizontal="center" vertical="center" wrapText="1"/>
    </xf>
    <xf numFmtId="0" fontId="0" fillId="36" borderId="37" xfId="0" applyFill="1" applyBorder="1" applyAlignment="1">
      <alignment/>
    </xf>
    <xf numFmtId="3" fontId="8" fillId="36" borderId="20" xfId="0" applyNumberFormat="1" applyFont="1" applyFill="1" applyBorder="1" applyAlignment="1">
      <alignment/>
    </xf>
    <xf numFmtId="9" fontId="8" fillId="36" borderId="23" xfId="58" applyFont="1" applyFill="1" applyBorder="1" applyAlignment="1">
      <alignment vertical="center"/>
    </xf>
    <xf numFmtId="0" fontId="18" fillId="0" borderId="0" xfId="0" applyFont="1" applyBorder="1" applyAlignment="1">
      <alignment/>
    </xf>
    <xf numFmtId="0" fontId="16" fillId="36" borderId="32" xfId="0" applyFont="1" applyFill="1" applyBorder="1" applyAlignment="1">
      <alignment/>
    </xf>
    <xf numFmtId="0" fontId="32" fillId="0" borderId="10" xfId="0" applyFont="1" applyBorder="1" applyAlignment="1">
      <alignment/>
    </xf>
    <xf numFmtId="0" fontId="32" fillId="36" borderId="10" xfId="0" applyFont="1" applyFill="1" applyBorder="1" applyAlignment="1">
      <alignment/>
    </xf>
    <xf numFmtId="0" fontId="8" fillId="0" borderId="38" xfId="0" applyFont="1" applyBorder="1" applyAlignment="1">
      <alignment/>
    </xf>
    <xf numFmtId="0" fontId="32" fillId="0" borderId="38" xfId="0" applyFont="1" applyBorder="1" applyAlignment="1">
      <alignment/>
    </xf>
    <xf numFmtId="0" fontId="32" fillId="35" borderId="53" xfId="0" applyFont="1" applyFill="1" applyBorder="1" applyAlignment="1">
      <alignment/>
    </xf>
    <xf numFmtId="0" fontId="32" fillId="35" borderId="38" xfId="0" applyFont="1" applyFill="1" applyBorder="1" applyAlignment="1">
      <alignment/>
    </xf>
    <xf numFmtId="0" fontId="16" fillId="35" borderId="38" xfId="0" applyFont="1" applyFill="1" applyBorder="1" applyAlignment="1">
      <alignment/>
    </xf>
    <xf numFmtId="9" fontId="8" fillId="35" borderId="54" xfId="58" applyFont="1" applyFill="1" applyBorder="1" applyAlignment="1">
      <alignment vertical="center"/>
    </xf>
    <xf numFmtId="0" fontId="16" fillId="35" borderId="21" xfId="0" applyFont="1" applyFill="1" applyBorder="1" applyAlignment="1">
      <alignment vertical="center"/>
    </xf>
    <xf numFmtId="0" fontId="16" fillId="35" borderId="22" xfId="0" applyFont="1" applyFill="1" applyBorder="1" applyAlignment="1">
      <alignment vertical="center"/>
    </xf>
    <xf numFmtId="0" fontId="16" fillId="0" borderId="26" xfId="0" applyFont="1" applyBorder="1" applyAlignment="1">
      <alignment vertical="center"/>
    </xf>
    <xf numFmtId="0" fontId="16" fillId="0" borderId="24" xfId="0" applyFont="1" applyBorder="1" applyAlignment="1">
      <alignment vertical="center"/>
    </xf>
    <xf numFmtId="0" fontId="16" fillId="35" borderId="26" xfId="0" applyFont="1" applyFill="1" applyBorder="1" applyAlignment="1">
      <alignment vertical="center"/>
    </xf>
    <xf numFmtId="0" fontId="16" fillId="35" borderId="24" xfId="0" applyFont="1" applyFill="1" applyBorder="1" applyAlignment="1">
      <alignment vertical="center"/>
    </xf>
    <xf numFmtId="0" fontId="16" fillId="35" borderId="25" xfId="0" applyFont="1" applyFill="1" applyBorder="1" applyAlignment="1">
      <alignment vertical="center"/>
    </xf>
    <xf numFmtId="0" fontId="0" fillId="35" borderId="20" xfId="0" applyFill="1" applyBorder="1" applyAlignment="1">
      <alignment horizontal="center"/>
    </xf>
    <xf numFmtId="0" fontId="0" fillId="35" borderId="28" xfId="0" applyFill="1" applyBorder="1" applyAlignment="1">
      <alignment horizontal="center"/>
    </xf>
    <xf numFmtId="0" fontId="4" fillId="37" borderId="36" xfId="0" applyFont="1" applyFill="1" applyBorder="1" applyAlignment="1">
      <alignment vertical="center" wrapText="1"/>
    </xf>
    <xf numFmtId="0" fontId="4" fillId="37" borderId="22" xfId="0" applyFont="1" applyFill="1" applyBorder="1" applyAlignment="1">
      <alignment horizontal="center" vertical="center"/>
    </xf>
    <xf numFmtId="0" fontId="4" fillId="37" borderId="21" xfId="0" applyFont="1" applyFill="1" applyBorder="1" applyAlignment="1">
      <alignment horizontal="center" vertical="center" wrapText="1"/>
    </xf>
    <xf numFmtId="0" fontId="4" fillId="37" borderId="26" xfId="0" applyFont="1" applyFill="1" applyBorder="1" applyAlignment="1">
      <alignment horizontal="center" wrapText="1"/>
    </xf>
    <xf numFmtId="0" fontId="4" fillId="37" borderId="25" xfId="0" applyFont="1" applyFill="1" applyBorder="1" applyAlignment="1">
      <alignment horizontal="center" wrapText="1"/>
    </xf>
    <xf numFmtId="0" fontId="4" fillId="37" borderId="28" xfId="0" applyFont="1" applyFill="1" applyBorder="1" applyAlignment="1">
      <alignment vertical="center" wrapText="1"/>
    </xf>
    <xf numFmtId="0" fontId="4" fillId="37" borderId="25" xfId="0" applyFont="1" applyFill="1" applyBorder="1" applyAlignment="1">
      <alignment horizontal="center" vertical="center"/>
    </xf>
    <xf numFmtId="0" fontId="4" fillId="37" borderId="24" xfId="0" applyFont="1" applyFill="1" applyBorder="1" applyAlignment="1">
      <alignment horizontal="center" vertical="center" wrapText="1"/>
    </xf>
    <xf numFmtId="3" fontId="0" fillId="36" borderId="28" xfId="0" applyNumberFormat="1" applyFill="1" applyBorder="1" applyAlignment="1">
      <alignment/>
    </xf>
    <xf numFmtId="0" fontId="14" fillId="35" borderId="28" xfId="55" applyFont="1" applyFill="1" applyBorder="1" applyAlignment="1">
      <alignment horizontal="left" wrapText="1"/>
      <protection/>
    </xf>
    <xf numFmtId="0" fontId="22" fillId="35" borderId="28" xfId="0" applyNumberFormat="1" applyFont="1" applyFill="1" applyBorder="1" applyAlignment="1" quotePrefix="1">
      <alignment horizontal="right" wrapText="1"/>
    </xf>
    <xf numFmtId="14" fontId="0" fillId="35" borderId="28" xfId="0" applyNumberFormat="1" applyFill="1" applyBorder="1" applyAlignment="1">
      <alignment/>
    </xf>
    <xf numFmtId="10" fontId="21" fillId="35" borderId="28" xfId="58" applyNumberFormat="1" applyFont="1" applyFill="1" applyBorder="1" applyAlignment="1">
      <alignment horizontal="center" wrapText="1"/>
    </xf>
    <xf numFmtId="0" fontId="4" fillId="37" borderId="36" xfId="0" applyFont="1" applyFill="1" applyBorder="1" applyAlignment="1">
      <alignment horizontal="center" vertical="center" wrapText="1"/>
    </xf>
    <xf numFmtId="0" fontId="4" fillId="37" borderId="28" xfId="0" applyFont="1" applyFill="1" applyBorder="1" applyAlignment="1">
      <alignment horizontal="center" vertical="center" wrapText="1"/>
    </xf>
    <xf numFmtId="0" fontId="15" fillId="37" borderId="28" xfId="0" applyFont="1" applyFill="1" applyBorder="1" applyAlignment="1">
      <alignment horizontal="center" wrapText="1"/>
    </xf>
    <xf numFmtId="0" fontId="18" fillId="0" borderId="10" xfId="0" applyNumberFormat="1" applyFont="1" applyBorder="1" applyAlignment="1">
      <alignment/>
    </xf>
    <xf numFmtId="0" fontId="16" fillId="36" borderId="0" xfId="0" applyFont="1" applyFill="1" applyBorder="1" applyAlignment="1">
      <alignment horizontal="left" vertical="top" wrapText="1"/>
    </xf>
    <xf numFmtId="0" fontId="0" fillId="35" borderId="20" xfId="0" applyFill="1" applyBorder="1" applyAlignment="1">
      <alignment horizontal="center" vertical="center"/>
    </xf>
    <xf numFmtId="0" fontId="0" fillId="35" borderId="0" xfId="0" applyFill="1" applyBorder="1" applyAlignment="1">
      <alignment/>
    </xf>
    <xf numFmtId="0" fontId="0" fillId="0" borderId="0" xfId="0" applyFill="1" applyBorder="1" applyAlignment="1">
      <alignment/>
    </xf>
    <xf numFmtId="4" fontId="0" fillId="0" borderId="0" xfId="0" applyNumberFormat="1" applyFill="1" applyBorder="1" applyAlignment="1">
      <alignment horizontal="center" vertical="center"/>
    </xf>
    <xf numFmtId="0" fontId="0" fillId="0" borderId="0" xfId="0" applyFill="1" applyBorder="1" applyAlignment="1">
      <alignment horizontal="center" vertical="center"/>
    </xf>
    <xf numFmtId="4" fontId="0" fillId="0" borderId="0" xfId="0" applyNumberFormat="1" applyFill="1" applyBorder="1" applyAlignment="1">
      <alignment/>
    </xf>
    <xf numFmtId="0" fontId="99" fillId="36" borderId="0" xfId="0" applyFont="1" applyFill="1" applyBorder="1" applyAlignment="1">
      <alignment horizontal="left" vertical="top" wrapText="1"/>
    </xf>
    <xf numFmtId="0" fontId="32" fillId="35" borderId="55" xfId="0" applyFont="1" applyFill="1" applyBorder="1" applyAlignment="1">
      <alignment/>
    </xf>
    <xf numFmtId="0" fontId="32" fillId="35" borderId="56" xfId="0" applyFont="1" applyFill="1" applyBorder="1" applyAlignment="1">
      <alignment/>
    </xf>
    <xf numFmtId="9" fontId="18" fillId="35" borderId="57" xfId="58" applyFont="1" applyFill="1" applyBorder="1" applyAlignment="1">
      <alignment vertical="center"/>
    </xf>
    <xf numFmtId="0" fontId="32" fillId="0" borderId="0" xfId="0" applyFont="1" applyBorder="1" applyAlignment="1">
      <alignment horizontal="left" vertical="center"/>
    </xf>
    <xf numFmtId="0" fontId="32" fillId="0" borderId="0" xfId="0" applyFont="1" applyBorder="1" applyAlignment="1">
      <alignment vertical="center"/>
    </xf>
    <xf numFmtId="0" fontId="32" fillId="35" borderId="44" xfId="0" applyFont="1" applyFill="1" applyBorder="1" applyAlignment="1">
      <alignment vertical="center"/>
    </xf>
    <xf numFmtId="0" fontId="32" fillId="35" borderId="45" xfId="0" applyFont="1" applyFill="1" applyBorder="1" applyAlignment="1">
      <alignment vertical="center"/>
    </xf>
    <xf numFmtId="0" fontId="32" fillId="35" borderId="46" xfId="0" applyFont="1" applyFill="1" applyBorder="1" applyAlignment="1">
      <alignment/>
    </xf>
    <xf numFmtId="0" fontId="32" fillId="0" borderId="0" xfId="0" applyFont="1" applyBorder="1" applyAlignment="1">
      <alignment horizontal="right" vertical="center"/>
    </xf>
    <xf numFmtId="0" fontId="32" fillId="35" borderId="34" xfId="0" applyFont="1" applyFill="1" applyBorder="1" applyAlignment="1">
      <alignment vertical="center"/>
    </xf>
    <xf numFmtId="0" fontId="32" fillId="35" borderId="21" xfId="0" applyFont="1" applyFill="1" applyBorder="1" applyAlignment="1">
      <alignment vertical="center"/>
    </xf>
    <xf numFmtId="0" fontId="87" fillId="0" borderId="0" xfId="0" applyFont="1" applyAlignment="1">
      <alignment horizontal="left"/>
    </xf>
    <xf numFmtId="0" fontId="12" fillId="0" borderId="0" xfId="0" applyFont="1" applyAlignment="1">
      <alignment horizontal="center" wrapText="1"/>
    </xf>
    <xf numFmtId="0" fontId="91" fillId="0" borderId="0" xfId="0" applyFont="1" applyAlignment="1">
      <alignment horizontal="left" vertical="center" wrapText="1"/>
    </xf>
    <xf numFmtId="0" fontId="27" fillId="4" borderId="0" xfId="0" applyFont="1" applyFill="1" applyBorder="1" applyAlignment="1">
      <alignment horizontal="left" wrapText="1"/>
    </xf>
    <xf numFmtId="0" fontId="96" fillId="0" borderId="0" xfId="0" applyFont="1" applyBorder="1" applyAlignment="1">
      <alignment horizontal="left" wrapText="1"/>
    </xf>
    <xf numFmtId="0" fontId="90" fillId="0" borderId="0" xfId="0" applyFont="1" applyBorder="1" applyAlignment="1">
      <alignment horizontal="left" wrapText="1"/>
    </xf>
    <xf numFmtId="0" fontId="38" fillId="0" borderId="0" xfId="0" applyFont="1" applyBorder="1" applyAlignment="1">
      <alignment horizontal="left" vertical="center" wrapText="1"/>
    </xf>
    <xf numFmtId="0" fontId="90" fillId="36" borderId="0" xfId="0" applyFont="1" applyFill="1" applyBorder="1" applyAlignment="1">
      <alignment horizontal="center" vertical="center" wrapText="1"/>
    </xf>
    <xf numFmtId="0" fontId="90" fillId="36" borderId="10"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0" fillId="35" borderId="20" xfId="0" applyFill="1" applyBorder="1" applyAlignment="1">
      <alignment horizontal="center"/>
    </xf>
    <xf numFmtId="0" fontId="11" fillId="0" borderId="0" xfId="0" applyFont="1" applyAlignment="1">
      <alignment horizontal="left" wrapText="1"/>
    </xf>
    <xf numFmtId="0" fontId="0" fillId="35" borderId="28" xfId="0" applyFill="1" applyBorder="1" applyAlignment="1">
      <alignment horizontal="center"/>
    </xf>
    <xf numFmtId="0" fontId="90" fillId="6" borderId="0" xfId="0" applyFont="1" applyFill="1" applyBorder="1" applyAlignment="1">
      <alignment horizontal="center" vertical="center" wrapText="1"/>
    </xf>
    <xf numFmtId="0" fontId="19" fillId="0" borderId="0" xfId="0" applyFont="1" applyAlignment="1">
      <alignment horizontal="left" vertical="center" wrapText="1"/>
    </xf>
    <xf numFmtId="0" fontId="0" fillId="35" borderId="19" xfId="0" applyFill="1" applyBorder="1" applyAlignment="1">
      <alignment horizontal="left" vertical="top" wrapText="1"/>
    </xf>
    <xf numFmtId="0" fontId="0" fillId="35" borderId="38" xfId="0" applyFill="1" applyBorder="1" applyAlignment="1">
      <alignment horizontal="left" vertical="top" wrapText="1"/>
    </xf>
    <xf numFmtId="0" fontId="0" fillId="35" borderId="33" xfId="0" applyFill="1" applyBorder="1" applyAlignment="1">
      <alignment horizontal="left" vertical="top" wrapText="1"/>
    </xf>
    <xf numFmtId="0" fontId="4" fillId="37" borderId="27" xfId="0" applyFont="1" applyFill="1" applyBorder="1" applyAlignment="1">
      <alignment horizontal="center" vertical="center" wrapText="1"/>
    </xf>
    <xf numFmtId="0" fontId="4" fillId="37" borderId="37" xfId="0" applyFont="1" applyFill="1" applyBorder="1" applyAlignment="1">
      <alignment horizontal="center" vertical="center" wrapText="1"/>
    </xf>
    <xf numFmtId="0" fontId="16" fillId="36" borderId="0" xfId="0" applyFont="1" applyFill="1" applyBorder="1" applyAlignment="1">
      <alignment horizontal="left" vertical="top" wrapText="1"/>
    </xf>
    <xf numFmtId="0" fontId="98" fillId="36" borderId="0" xfId="0" applyFont="1" applyFill="1" applyBorder="1" applyAlignment="1">
      <alignment horizontal="left" vertical="top" wrapText="1"/>
    </xf>
    <xf numFmtId="0" fontId="90" fillId="36" borderId="43" xfId="0" applyFont="1" applyFill="1" applyBorder="1" applyAlignment="1">
      <alignment horizontal="center" vertical="center" wrapText="1"/>
    </xf>
    <xf numFmtId="0" fontId="4" fillId="37" borderId="42"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4" fillId="37" borderId="40" xfId="0" applyFont="1" applyFill="1" applyBorder="1" applyAlignment="1">
      <alignment horizontal="center" vertical="center" wrapText="1"/>
    </xf>
    <xf numFmtId="0" fontId="4" fillId="37" borderId="41" xfId="0" applyFont="1" applyFill="1" applyBorder="1" applyAlignment="1">
      <alignment horizontal="center" vertical="center" wrapText="1"/>
    </xf>
    <xf numFmtId="0" fontId="19" fillId="36" borderId="0" xfId="0" applyFont="1" applyFill="1" applyBorder="1" applyAlignment="1">
      <alignment horizontal="center" wrapText="1"/>
    </xf>
    <xf numFmtId="0" fontId="0" fillId="36" borderId="20" xfId="0" applyFill="1" applyBorder="1" applyAlignment="1">
      <alignment horizontal="center" vertical="center"/>
    </xf>
    <xf numFmtId="0" fontId="0" fillId="35" borderId="20" xfId="0" applyFill="1" applyBorder="1" applyAlignment="1">
      <alignment horizontal="center" vertical="center"/>
    </xf>
    <xf numFmtId="0" fontId="4" fillId="37" borderId="34" xfId="0" applyFont="1" applyFill="1" applyBorder="1" applyAlignment="1">
      <alignment horizontal="center" vertical="center" wrapText="1"/>
    </xf>
    <xf numFmtId="0" fontId="4" fillId="37" borderId="22" xfId="0" applyFont="1" applyFill="1" applyBorder="1" applyAlignment="1">
      <alignment horizontal="center" vertical="center" wrapText="1"/>
    </xf>
    <xf numFmtId="0" fontId="4" fillId="37" borderId="26"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37" borderId="34" xfId="0" applyFont="1" applyFill="1" applyBorder="1" applyAlignment="1">
      <alignment horizontal="center" wrapText="1"/>
    </xf>
    <xf numFmtId="0" fontId="4" fillId="37" borderId="22" xfId="0" applyFont="1" applyFill="1" applyBorder="1" applyAlignment="1">
      <alignment horizontal="center" wrapText="1"/>
    </xf>
    <xf numFmtId="0" fontId="19" fillId="35" borderId="34" xfId="0" applyFont="1" applyFill="1" applyBorder="1" applyAlignment="1">
      <alignment horizontal="left" vertical="top" wrapText="1"/>
    </xf>
    <xf numFmtId="0" fontId="19" fillId="35" borderId="21" xfId="0" applyFont="1" applyFill="1" applyBorder="1" applyAlignment="1">
      <alignment horizontal="left" vertical="top" wrapText="1"/>
    </xf>
    <xf numFmtId="0" fontId="19" fillId="35" borderId="22" xfId="0" applyFont="1" applyFill="1" applyBorder="1" applyAlignment="1">
      <alignment horizontal="left" vertical="top" wrapText="1"/>
    </xf>
    <xf numFmtId="0" fontId="19" fillId="35" borderId="35" xfId="0" applyFont="1" applyFill="1" applyBorder="1" applyAlignment="1">
      <alignment horizontal="left" vertical="top" wrapText="1"/>
    </xf>
    <xf numFmtId="0" fontId="19" fillId="35" borderId="0" xfId="0" applyFont="1" applyFill="1" applyBorder="1" applyAlignment="1">
      <alignment horizontal="left" vertical="top" wrapText="1"/>
    </xf>
    <xf numFmtId="0" fontId="19" fillId="35" borderId="23" xfId="0" applyFont="1" applyFill="1" applyBorder="1" applyAlignment="1">
      <alignment horizontal="left" vertical="top" wrapText="1"/>
    </xf>
    <xf numFmtId="0" fontId="19" fillId="35" borderId="26" xfId="0" applyFont="1" applyFill="1" applyBorder="1" applyAlignment="1">
      <alignment horizontal="left" vertical="top" wrapText="1"/>
    </xf>
    <xf numFmtId="0" fontId="19" fillId="35" borderId="24" xfId="0" applyFont="1" applyFill="1" applyBorder="1" applyAlignment="1">
      <alignment horizontal="left" vertical="top" wrapText="1"/>
    </xf>
    <xf numFmtId="0" fontId="19" fillId="35" borderId="25" xfId="0" applyFont="1" applyFill="1" applyBorder="1" applyAlignment="1">
      <alignment horizontal="left" vertical="top" wrapText="1"/>
    </xf>
    <xf numFmtId="0" fontId="16" fillId="0" borderId="0" xfId="0" applyFont="1" applyAlignment="1">
      <alignment horizontal="left" vertical="top" wrapText="1"/>
    </xf>
    <xf numFmtId="0" fontId="16" fillId="35" borderId="44" xfId="0" applyFont="1" applyFill="1" applyBorder="1" applyAlignment="1">
      <alignment horizontal="center"/>
    </xf>
    <xf numFmtId="0" fontId="16" fillId="35" borderId="45" xfId="0" applyFont="1" applyFill="1" applyBorder="1" applyAlignment="1">
      <alignment horizontal="center"/>
    </xf>
    <xf numFmtId="0" fontId="16" fillId="35" borderId="46" xfId="0" applyFont="1" applyFill="1" applyBorder="1" applyAlignment="1">
      <alignment horizontal="center"/>
    </xf>
    <xf numFmtId="0" fontId="34" fillId="0" borderId="35" xfId="0" applyFont="1" applyBorder="1" applyAlignment="1">
      <alignment horizontal="center" vertical="center"/>
    </xf>
    <xf numFmtId="0" fontId="34" fillId="0" borderId="0" xfId="0" applyFont="1" applyBorder="1" applyAlignment="1">
      <alignment horizontal="center" vertical="center"/>
    </xf>
    <xf numFmtId="0" fontId="34" fillId="0" borderId="23" xfId="0" applyFont="1" applyBorder="1" applyAlignment="1">
      <alignment horizontal="center" vertical="center"/>
    </xf>
    <xf numFmtId="0" fontId="18" fillId="36" borderId="44" xfId="0" applyFont="1" applyFill="1" applyBorder="1" applyAlignment="1">
      <alignment horizontal="center"/>
    </xf>
    <xf numFmtId="0" fontId="18" fillId="36" borderId="45" xfId="0" applyFont="1" applyFill="1" applyBorder="1" applyAlignment="1">
      <alignment horizontal="center"/>
    </xf>
    <xf numFmtId="0" fontId="18" fillId="36" borderId="46" xfId="0" applyFont="1" applyFill="1" applyBorder="1" applyAlignment="1">
      <alignment horizontal="center"/>
    </xf>
    <xf numFmtId="0" fontId="18" fillId="37" borderId="47" xfId="0" applyFont="1" applyFill="1" applyBorder="1" applyAlignment="1">
      <alignment horizontal="center"/>
    </xf>
    <xf numFmtId="0" fontId="18" fillId="37" borderId="58" xfId="0" applyFont="1" applyFill="1" applyBorder="1" applyAlignment="1">
      <alignment horizontal="center"/>
    </xf>
    <xf numFmtId="0" fontId="18" fillId="37" borderId="59" xfId="0" applyFont="1" applyFill="1" applyBorder="1" applyAlignment="1">
      <alignment horizontal="center"/>
    </xf>
    <xf numFmtId="0" fontId="18" fillId="0" borderId="44" xfId="0" applyFont="1" applyBorder="1" applyAlignment="1">
      <alignment horizontal="center" wrapText="1"/>
    </xf>
    <xf numFmtId="0" fontId="18" fillId="0" borderId="46" xfId="0" applyFont="1" applyBorder="1" applyAlignment="1">
      <alignment horizontal="center" wrapText="1"/>
    </xf>
    <xf numFmtId="0" fontId="18" fillId="36" borderId="20" xfId="0" applyFont="1" applyFill="1" applyBorder="1" applyAlignment="1">
      <alignment horizontal="center"/>
    </xf>
    <xf numFmtId="3" fontId="33" fillId="36" borderId="44" xfId="0" applyNumberFormat="1" applyFont="1" applyFill="1" applyBorder="1" applyAlignment="1">
      <alignment horizontal="center" vertical="center" wrapText="1"/>
    </xf>
    <xf numFmtId="3" fontId="33" fillId="36" borderId="46" xfId="0" applyNumberFormat="1" applyFont="1" applyFill="1" applyBorder="1" applyAlignment="1">
      <alignment horizontal="center" vertical="center" wrapText="1"/>
    </xf>
    <xf numFmtId="0" fontId="18" fillId="36" borderId="44" xfId="0" applyFont="1" applyFill="1" applyBorder="1" applyAlignment="1">
      <alignment horizontal="center" wrapText="1"/>
    </xf>
    <xf numFmtId="0" fontId="18" fillId="36" borderId="46" xfId="0" applyFont="1" applyFill="1" applyBorder="1" applyAlignment="1">
      <alignment horizontal="center" wrapText="1"/>
    </xf>
    <xf numFmtId="0" fontId="37" fillId="36" borderId="0" xfId="0" applyFont="1" applyFill="1" applyBorder="1" applyAlignment="1">
      <alignment horizontal="left" vertical="center" wrapText="1"/>
    </xf>
    <xf numFmtId="0" fontId="37" fillId="36" borderId="15" xfId="0" applyFont="1" applyFill="1" applyBorder="1" applyAlignment="1">
      <alignment horizontal="left" vertical="center" wrapText="1"/>
    </xf>
    <xf numFmtId="0" fontId="94" fillId="36" borderId="0" xfId="0" applyFont="1" applyFill="1" applyBorder="1" applyAlignment="1">
      <alignment horizontal="center" vertical="center" wrapText="1"/>
    </xf>
    <xf numFmtId="0" fontId="36" fillId="36" borderId="36" xfId="0" applyFont="1" applyFill="1" applyBorder="1" applyAlignment="1">
      <alignment horizontal="center" vertical="center"/>
    </xf>
    <xf numFmtId="0" fontId="36" fillId="36" borderId="60" xfId="0" applyFont="1" applyFill="1" applyBorder="1" applyAlignment="1">
      <alignment horizontal="center" vertical="center"/>
    </xf>
    <xf numFmtId="0" fontId="36" fillId="36" borderId="28" xfId="0" applyFont="1" applyFill="1" applyBorder="1" applyAlignment="1">
      <alignment horizontal="center" vertical="center"/>
    </xf>
    <xf numFmtId="0" fontId="97" fillId="0" borderId="0" xfId="0" applyFont="1" applyBorder="1" applyAlignment="1">
      <alignment horizontal="center" vertical="center"/>
    </xf>
    <xf numFmtId="0" fontId="97" fillId="0" borderId="0" xfId="0" applyFont="1" applyAlignment="1">
      <alignment horizontal="center" vertical="center"/>
    </xf>
    <xf numFmtId="0" fontId="8" fillId="36" borderId="0" xfId="0" applyFont="1" applyFill="1" applyBorder="1" applyAlignment="1">
      <alignment horizontal="center" wrapText="1"/>
    </xf>
    <xf numFmtId="0" fontId="19" fillId="36" borderId="0" xfId="0" applyFont="1" applyFill="1" applyBorder="1" applyAlignment="1">
      <alignment horizontal="right" vertical="center" wrapText="1"/>
    </xf>
    <xf numFmtId="0" fontId="19" fillId="36" borderId="0" xfId="0" applyFont="1" applyFill="1" applyBorder="1" applyAlignment="1">
      <alignment horizontal="center" vertical="center" wrapText="1"/>
    </xf>
    <xf numFmtId="0" fontId="32" fillId="42" borderId="61" xfId="0" applyFont="1" applyFill="1" applyBorder="1" applyAlignment="1">
      <alignment horizontal="center" vertical="center"/>
    </xf>
    <xf numFmtId="0" fontId="32" fillId="42" borderId="62" xfId="0" applyFont="1" applyFill="1" applyBorder="1" applyAlignment="1">
      <alignment horizontal="center" vertical="center"/>
    </xf>
    <xf numFmtId="0" fontId="18" fillId="36" borderId="0" xfId="0" applyFont="1" applyFill="1" applyBorder="1" applyAlignment="1">
      <alignment horizontal="center" vertical="center" wrapText="1"/>
    </xf>
    <xf numFmtId="0" fontId="18" fillId="41" borderId="44" xfId="0" applyFont="1" applyFill="1" applyBorder="1" applyAlignment="1">
      <alignment horizontal="center" vertical="center"/>
    </xf>
    <xf numFmtId="0" fontId="18" fillId="41" borderId="45" xfId="0" applyFont="1" applyFill="1" applyBorder="1" applyAlignment="1">
      <alignment horizontal="center" vertical="center"/>
    </xf>
    <xf numFmtId="0" fontId="18" fillId="41" borderId="46" xfId="0" applyFont="1" applyFill="1" applyBorder="1" applyAlignment="1">
      <alignment horizontal="center" vertical="center"/>
    </xf>
    <xf numFmtId="0" fontId="32" fillId="35" borderId="44" xfId="0" applyFont="1" applyFill="1" applyBorder="1" applyAlignment="1">
      <alignment horizontal="center" vertical="center"/>
    </xf>
    <xf numFmtId="0" fontId="32" fillId="35" borderId="45" xfId="0" applyFont="1" applyFill="1" applyBorder="1" applyAlignment="1">
      <alignment horizontal="center" vertical="center"/>
    </xf>
    <xf numFmtId="0" fontId="32" fillId="35" borderId="46" xfId="0" applyFont="1" applyFill="1" applyBorder="1" applyAlignment="1">
      <alignment horizontal="center" vertical="center"/>
    </xf>
    <xf numFmtId="0" fontId="19" fillId="36" borderId="35" xfId="0" applyFont="1" applyFill="1" applyBorder="1" applyAlignment="1">
      <alignment horizontal="center" vertical="center" wrapText="1"/>
    </xf>
    <xf numFmtId="2" fontId="32" fillId="35" borderId="44" xfId="0" applyNumberFormat="1" applyFont="1" applyFill="1" applyBorder="1" applyAlignment="1">
      <alignment horizontal="center"/>
    </xf>
    <xf numFmtId="2" fontId="32" fillId="35" borderId="46" xfId="0" applyNumberFormat="1" applyFont="1" applyFill="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_Hoja1" xfId="55"/>
    <cellStyle name="Normal_PREP"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20">
    <dxf>
      <fill>
        <patternFill>
          <bgColor rgb="FFFFFF00"/>
        </patternFill>
      </fill>
      <border>
        <left style="thin"/>
        <right style="thin"/>
        <top style="thin"/>
        <bottom style="thin"/>
      </border>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0</xdr:col>
      <xdr:colOff>190500</xdr:colOff>
      <xdr:row>37</xdr:row>
      <xdr:rowOff>28575</xdr:rowOff>
    </xdr:to>
    <xdr:pic>
      <xdr:nvPicPr>
        <xdr:cNvPr id="1" name="Picture 24"/>
        <xdr:cNvPicPr preferRelativeResize="1">
          <a:picLocks noChangeAspect="1"/>
        </xdr:cNvPicPr>
      </xdr:nvPicPr>
      <xdr:blipFill>
        <a:blip r:embed="rId1"/>
        <a:stretch>
          <a:fillRect/>
        </a:stretch>
      </xdr:blipFill>
      <xdr:spPr>
        <a:xfrm>
          <a:off x="0" y="7077075"/>
          <a:ext cx="19050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171450</xdr:rowOff>
    </xdr:from>
    <xdr:to>
      <xdr:col>5</xdr:col>
      <xdr:colOff>238125</xdr:colOff>
      <xdr:row>29</xdr:row>
      <xdr:rowOff>180975</xdr:rowOff>
    </xdr:to>
    <xdr:sp fLocksText="0">
      <xdr:nvSpPr>
        <xdr:cNvPr id="1" name="Text Box 5"/>
        <xdr:cNvSpPr txBox="1">
          <a:spLocks noChangeArrowheads="1"/>
        </xdr:cNvSpPr>
      </xdr:nvSpPr>
      <xdr:spPr>
        <a:xfrm>
          <a:off x="19050" y="5029200"/>
          <a:ext cx="4267200"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638175</xdr:colOff>
      <xdr:row>0</xdr:row>
      <xdr:rowOff>171450</xdr:rowOff>
    </xdr:from>
    <xdr:to>
      <xdr:col>8</xdr:col>
      <xdr:colOff>28575</xdr:colOff>
      <xdr:row>1</xdr:row>
      <xdr:rowOff>704850</xdr:rowOff>
    </xdr:to>
    <xdr:pic>
      <xdr:nvPicPr>
        <xdr:cNvPr id="1" name="1 Imagen" descr="pgd logo peque.JPG"/>
        <xdr:cNvPicPr preferRelativeResize="1">
          <a:picLocks noChangeAspect="1"/>
        </xdr:cNvPicPr>
      </xdr:nvPicPr>
      <xdr:blipFill>
        <a:blip r:embed="rId1"/>
        <a:stretch>
          <a:fillRect/>
        </a:stretch>
      </xdr:blipFill>
      <xdr:spPr>
        <a:xfrm>
          <a:off x="4810125" y="171450"/>
          <a:ext cx="106680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466725</xdr:colOff>
      <xdr:row>0</xdr:row>
      <xdr:rowOff>104775</xdr:rowOff>
    </xdr:from>
    <xdr:to>
      <xdr:col>7</xdr:col>
      <xdr:colOff>161925</xdr:colOff>
      <xdr:row>0</xdr:row>
      <xdr:rowOff>1276350</xdr:rowOff>
    </xdr:to>
    <xdr:pic>
      <xdr:nvPicPr>
        <xdr:cNvPr id="1" name="1 Imagen" descr="pgd logo principal.JPG"/>
        <xdr:cNvPicPr preferRelativeResize="1">
          <a:picLocks noChangeAspect="1"/>
        </xdr:cNvPicPr>
      </xdr:nvPicPr>
      <xdr:blipFill>
        <a:blip r:embed="rId1"/>
        <a:stretch>
          <a:fillRect/>
        </a:stretch>
      </xdr:blipFill>
      <xdr:spPr>
        <a:xfrm>
          <a:off x="2219325" y="104775"/>
          <a:ext cx="608647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73776333S\Downloads\1.PGD-impresion-en-offset-bobinas-por-calor%202%20ver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Administrativos"/>
      <sheetName val="MEM DESCRIP"/>
      <sheetName val="INSTRUCCIONES"/>
      <sheetName val="I1"/>
      <sheetName val="I2"/>
      <sheetName val="O1"/>
      <sheetName val="O5"/>
      <sheetName val="O6"/>
      <sheetName val="O7"/>
      <sheetName val="O8"/>
      <sheetName val="PGD"/>
      <sheetName val="XML"/>
    </sheetNames>
    <sheetDataSet>
      <sheetData sheetId="10">
        <row r="27">
          <cell r="D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2.vml" /><Relationship Id="rId3" Type="http://schemas.openxmlformats.org/officeDocument/2006/relationships/drawing" Target="../drawings/drawing4.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3">
    <tabColor theme="2" tint="-0.09996999800205231"/>
  </sheetPr>
  <dimension ref="A3:G47"/>
  <sheetViews>
    <sheetView view="pageBreakPreview" zoomScale="75" zoomScaleNormal="75" zoomScaleSheetLayoutView="75" zoomScalePageLayoutView="0" workbookViewId="0" topLeftCell="A1">
      <selection activeCell="A39" sqref="A39"/>
    </sheetView>
  </sheetViews>
  <sheetFormatPr defaultColWidth="11.00390625" defaultRowHeight="15"/>
  <sheetData>
    <row r="3" spans="2:4" ht="19.5">
      <c r="B3" s="11" t="s">
        <v>9</v>
      </c>
      <c r="C3" s="11"/>
      <c r="D3" s="11"/>
    </row>
    <row r="4" spans="1:7" ht="15">
      <c r="A4" s="15"/>
      <c r="B4" s="15"/>
      <c r="C4" s="15"/>
      <c r="D4" s="15"/>
      <c r="E4" s="15"/>
      <c r="F4" s="15"/>
      <c r="G4" s="15"/>
    </row>
    <row r="5" spans="1:7" ht="19.5">
      <c r="A5" s="15"/>
      <c r="B5" s="16" t="s">
        <v>23</v>
      </c>
      <c r="C5" s="15"/>
      <c r="D5" s="15"/>
      <c r="E5" s="15"/>
      <c r="F5" s="15"/>
      <c r="G5" s="15"/>
    </row>
    <row r="7" ht="15.75" thickBot="1"/>
    <row r="8" spans="2:7" ht="15">
      <c r="B8" s="3" t="s">
        <v>10</v>
      </c>
      <c r="C8" s="4"/>
      <c r="D8" s="4"/>
      <c r="E8" s="4"/>
      <c r="F8" s="4"/>
      <c r="G8" s="5"/>
    </row>
    <row r="9" spans="2:7" ht="15">
      <c r="B9" s="13"/>
      <c r="C9" s="2"/>
      <c r="D9" s="2"/>
      <c r="E9" s="2"/>
      <c r="F9" s="2"/>
      <c r="G9" s="7"/>
    </row>
    <row r="10" spans="2:7" ht="15.75" thickBot="1">
      <c r="B10" s="8"/>
      <c r="C10" s="1"/>
      <c r="D10" s="1"/>
      <c r="E10" s="1"/>
      <c r="F10" s="1"/>
      <c r="G10" s="9"/>
    </row>
    <row r="11" spans="2:7" ht="15">
      <c r="B11" s="3" t="s">
        <v>16</v>
      </c>
      <c r="C11" s="4"/>
      <c r="D11" s="4"/>
      <c r="E11" s="4"/>
      <c r="F11" s="4"/>
      <c r="G11" s="5"/>
    </row>
    <row r="12" spans="2:7" ht="15">
      <c r="B12" s="13"/>
      <c r="C12" s="2"/>
      <c r="D12" s="2"/>
      <c r="E12" s="2"/>
      <c r="F12" s="2"/>
      <c r="G12" s="7"/>
    </row>
    <row r="13" spans="2:7" ht="15.75" thickBot="1">
      <c r="B13" s="8"/>
      <c r="C13" s="1"/>
      <c r="D13" s="1"/>
      <c r="E13" s="1"/>
      <c r="F13" s="1"/>
      <c r="G13" s="9"/>
    </row>
    <row r="14" spans="2:7" ht="15.75" thickBot="1">
      <c r="B14" s="3" t="s">
        <v>11</v>
      </c>
      <c r="C14" s="13"/>
      <c r="D14" s="4"/>
      <c r="F14" s="4"/>
      <c r="G14" s="5"/>
    </row>
    <row r="15" spans="2:7" ht="15">
      <c r="B15" s="4" t="s">
        <v>17</v>
      </c>
      <c r="C15" s="2" t="s">
        <v>18</v>
      </c>
      <c r="D15" s="2"/>
      <c r="E15" s="2"/>
      <c r="F15" s="2"/>
      <c r="G15" s="7"/>
    </row>
    <row r="16" spans="2:7" ht="15.75" thickBot="1">
      <c r="B16" s="8"/>
      <c r="C16" s="1"/>
      <c r="D16" s="1"/>
      <c r="E16" s="1"/>
      <c r="F16" s="1"/>
      <c r="G16" s="9"/>
    </row>
    <row r="17" spans="2:7" ht="15">
      <c r="B17" s="3" t="s">
        <v>12</v>
      </c>
      <c r="C17" s="4"/>
      <c r="D17" s="13"/>
      <c r="E17" s="4"/>
      <c r="F17" s="4"/>
      <c r="G17" s="5"/>
    </row>
    <row r="18" spans="3:7" ht="15">
      <c r="C18" s="2"/>
      <c r="D18" s="2"/>
      <c r="E18" s="2"/>
      <c r="F18" s="2"/>
      <c r="G18" s="7"/>
    </row>
    <row r="19" spans="2:7" ht="15.75" thickBot="1">
      <c r="B19" s="8"/>
      <c r="C19" s="1"/>
      <c r="D19" s="1"/>
      <c r="E19" s="1"/>
      <c r="F19" s="1"/>
      <c r="G19" s="9"/>
    </row>
    <row r="20" spans="2:7" ht="15">
      <c r="B20" s="3" t="s">
        <v>13</v>
      </c>
      <c r="C20" s="4"/>
      <c r="D20" s="4"/>
      <c r="E20" s="4"/>
      <c r="F20" s="4"/>
      <c r="G20" s="5"/>
    </row>
    <row r="21" spans="2:7" ht="15">
      <c r="B21" s="13"/>
      <c r="C21" s="2"/>
      <c r="D21" s="2"/>
      <c r="E21" s="2"/>
      <c r="F21" s="2"/>
      <c r="G21" s="7"/>
    </row>
    <row r="22" spans="2:7" ht="15.75" thickBot="1">
      <c r="B22" s="8"/>
      <c r="C22" s="1"/>
      <c r="D22" s="1"/>
      <c r="E22" s="1"/>
      <c r="F22" s="1"/>
      <c r="G22" s="9"/>
    </row>
    <row r="23" spans="2:7" ht="15">
      <c r="B23" s="3" t="s">
        <v>14</v>
      </c>
      <c r="C23" s="4"/>
      <c r="D23" s="4"/>
      <c r="E23" s="4"/>
      <c r="F23" s="4"/>
      <c r="G23" s="5"/>
    </row>
    <row r="24" spans="2:7" ht="15">
      <c r="B24" s="13"/>
      <c r="C24" s="2"/>
      <c r="D24" s="2"/>
      <c r="E24" s="2"/>
      <c r="F24" s="2"/>
      <c r="G24" s="7"/>
    </row>
    <row r="25" spans="2:7" ht="15.75" thickBot="1">
      <c r="B25" s="8"/>
      <c r="C25" s="1"/>
      <c r="D25" s="1"/>
      <c r="E25" s="1"/>
      <c r="F25" s="1"/>
      <c r="G25" s="9"/>
    </row>
    <row r="26" spans="2:7" ht="15">
      <c r="B26" s="3" t="s">
        <v>15</v>
      </c>
      <c r="C26" s="4"/>
      <c r="D26" s="4"/>
      <c r="E26" s="4"/>
      <c r="F26" s="4"/>
      <c r="G26" s="5"/>
    </row>
    <row r="27" spans="2:7" ht="15">
      <c r="B27" s="13"/>
      <c r="C27" s="2"/>
      <c r="D27" s="2"/>
      <c r="E27" s="2"/>
      <c r="F27" s="2"/>
      <c r="G27" s="7"/>
    </row>
    <row r="28" spans="2:7" ht="15.75" thickBot="1">
      <c r="B28" s="8"/>
      <c r="C28" s="1"/>
      <c r="D28" s="1"/>
      <c r="E28" s="1"/>
      <c r="F28" s="1"/>
      <c r="G28" s="9"/>
    </row>
    <row r="29" spans="2:7" ht="15">
      <c r="B29" s="3" t="s">
        <v>19</v>
      </c>
      <c r="C29" s="4"/>
      <c r="D29" s="4"/>
      <c r="E29" s="4"/>
      <c r="F29" s="4"/>
      <c r="G29" s="5"/>
    </row>
    <row r="30" spans="2:7" ht="15">
      <c r="B30" s="13"/>
      <c r="C30" s="2"/>
      <c r="D30" s="2"/>
      <c r="E30" s="2"/>
      <c r="F30" s="2"/>
      <c r="G30" s="7"/>
    </row>
    <row r="31" spans="2:7" ht="15.75" thickBot="1">
      <c r="B31" s="8"/>
      <c r="C31" s="1"/>
      <c r="D31" s="1"/>
      <c r="E31" s="1"/>
      <c r="F31" s="1"/>
      <c r="G31" s="9"/>
    </row>
    <row r="32" spans="2:7" ht="15">
      <c r="B32" s="3" t="s">
        <v>20</v>
      </c>
      <c r="C32" s="4"/>
      <c r="D32" s="4"/>
      <c r="E32" s="4"/>
      <c r="F32" s="4"/>
      <c r="G32" s="5"/>
    </row>
    <row r="33" ht="15">
      <c r="A33" s="20" t="s">
        <v>29</v>
      </c>
    </row>
    <row r="34" ht="15">
      <c r="A34" s="20"/>
    </row>
    <row r="35" ht="15">
      <c r="A35" s="20"/>
    </row>
    <row r="36" ht="15.75">
      <c r="A36" s="20"/>
    </row>
    <row r="38" spans="1:7" ht="15">
      <c r="A38" s="348" t="s">
        <v>30</v>
      </c>
      <c r="B38" s="348"/>
      <c r="C38" s="348"/>
      <c r="D38" s="348"/>
      <c r="E38" s="348"/>
      <c r="F38" s="348"/>
      <c r="G38" s="348"/>
    </row>
    <row r="39" spans="1:7" ht="15.75">
      <c r="A39" s="18" t="s">
        <v>28</v>
      </c>
      <c r="B39" s="21"/>
      <c r="C39" s="21"/>
      <c r="D39" s="21"/>
      <c r="E39" s="21"/>
      <c r="F39" s="21"/>
      <c r="G39" s="21"/>
    </row>
    <row r="40" spans="1:7" ht="15.75">
      <c r="A40" s="19"/>
      <c r="B40" s="21"/>
      <c r="C40" s="21"/>
      <c r="D40" s="21"/>
      <c r="E40" s="21"/>
      <c r="F40" s="21"/>
      <c r="G40" s="21"/>
    </row>
    <row r="41" spans="1:7" ht="15.75">
      <c r="A41" s="349"/>
      <c r="B41" s="349"/>
      <c r="C41" s="349"/>
      <c r="D41" s="349"/>
      <c r="E41" s="349"/>
      <c r="F41" s="349"/>
      <c r="G41" s="349"/>
    </row>
    <row r="47" ht="15.75">
      <c r="B47" s="18"/>
    </row>
  </sheetData>
  <sheetProtection/>
  <mergeCells count="2">
    <mergeCell ref="A38:G38"/>
    <mergeCell ref="A41:G41"/>
  </mergeCells>
  <printOptions/>
  <pageMargins left="0.75" right="0.75" top="1" bottom="1" header="0" footer="0"/>
  <pageSetup horizontalDpi="1200" verticalDpi="1200" orientation="portrait" paperSize="9" scale="82" r:id="rId4"/>
  <rowBreaks count="1" manualBreakCount="1">
    <brk id="46" max="6" man="1"/>
  </rowBreaks>
  <drawing r:id="rId3"/>
  <legacyDrawing r:id="rId2"/>
</worksheet>
</file>

<file path=xl/worksheets/sheet10.xml><?xml version="1.0" encoding="utf-8"?>
<worksheet xmlns="http://schemas.openxmlformats.org/spreadsheetml/2006/main" xmlns:r="http://schemas.openxmlformats.org/officeDocument/2006/relationships">
  <sheetPr codeName="Hoja24">
    <tabColor theme="0"/>
  </sheetPr>
  <dimension ref="A2:M16"/>
  <sheetViews>
    <sheetView showGridLines="0" view="pageBreakPreview" zoomScale="75" zoomScaleSheetLayoutView="75" zoomScalePageLayoutView="0" workbookViewId="0" topLeftCell="F2">
      <selection activeCell="L3" sqref="L3"/>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60" customHeight="1" hidden="1"/>
    <row r="2" spans="1:13" s="120" customFormat="1" ht="21" thickBot="1">
      <c r="A2" s="278">
        <f>IF(PGD!C2="","",PGD!C2)</f>
      </c>
      <c r="B2" s="278"/>
      <c r="C2" s="278"/>
      <c r="D2" s="278"/>
      <c r="E2" s="278"/>
      <c r="F2" s="278"/>
      <c r="G2" s="278"/>
      <c r="H2" s="278"/>
      <c r="I2" s="278"/>
      <c r="J2" s="278"/>
      <c r="K2" s="278" t="s">
        <v>111</v>
      </c>
      <c r="L2" s="278">
        <f>IF(PGD!C5="","",PGD!C5)</f>
      </c>
      <c r="M2" s="278"/>
    </row>
    <row r="3" spans="1:13" s="22" customFormat="1" ht="42" customHeight="1" thickBot="1">
      <c r="A3" s="222" t="s">
        <v>46</v>
      </c>
      <c r="B3" s="355" t="s">
        <v>58</v>
      </c>
      <c r="C3" s="355"/>
      <c r="D3" s="355"/>
      <c r="E3" s="355"/>
      <c r="F3" s="355"/>
      <c r="G3" s="355"/>
      <c r="H3" s="355"/>
      <c r="I3" s="355"/>
      <c r="J3" s="94"/>
      <c r="K3" s="279" t="s">
        <v>59</v>
      </c>
      <c r="L3" s="290"/>
      <c r="M3" s="22">
        <f>IF(L3&gt;"","kg","")</f>
      </c>
    </row>
    <row r="4" spans="2:9" s="22" customFormat="1" ht="15.75">
      <c r="B4" s="355"/>
      <c r="C4" s="355"/>
      <c r="D4" s="355"/>
      <c r="E4" s="355"/>
      <c r="F4" s="355"/>
      <c r="G4" s="355"/>
      <c r="H4" s="355"/>
      <c r="I4" s="355"/>
    </row>
    <row r="5" spans="2:9" s="22" customFormat="1" ht="15.75">
      <c r="B5" s="355"/>
      <c r="C5" s="355"/>
      <c r="D5" s="355"/>
      <c r="E5" s="355"/>
      <c r="F5" s="355"/>
      <c r="G5" s="355"/>
      <c r="H5" s="355"/>
      <c r="I5" s="355"/>
    </row>
    <row r="6" spans="1:11" s="22" customFormat="1" ht="16.5">
      <c r="A6" s="63" t="s">
        <v>250</v>
      </c>
      <c r="B6" s="50"/>
      <c r="C6" s="70"/>
      <c r="D6" s="50"/>
      <c r="E6" s="50"/>
      <c r="F6" s="50"/>
      <c r="G6" s="50"/>
      <c r="H6" s="50"/>
      <c r="I6" s="50"/>
      <c r="K6" s="30"/>
    </row>
    <row r="7" spans="1:12" s="22" customFormat="1" ht="16.5" customHeight="1">
      <c r="A7" s="384"/>
      <c r="B7" s="385"/>
      <c r="C7" s="385"/>
      <c r="D7" s="385"/>
      <c r="E7" s="385"/>
      <c r="F7" s="385"/>
      <c r="G7" s="385"/>
      <c r="H7" s="385"/>
      <c r="I7" s="385"/>
      <c r="J7" s="385"/>
      <c r="K7" s="385"/>
      <c r="L7" s="386"/>
    </row>
    <row r="8" spans="1:12" s="22" customFormat="1" ht="110.25" customHeight="1">
      <c r="A8" s="387"/>
      <c r="B8" s="388"/>
      <c r="C8" s="388"/>
      <c r="D8" s="388"/>
      <c r="E8" s="388"/>
      <c r="F8" s="388"/>
      <c r="G8" s="388"/>
      <c r="H8" s="388"/>
      <c r="I8" s="388"/>
      <c r="J8" s="388"/>
      <c r="K8" s="388"/>
      <c r="L8" s="389"/>
    </row>
    <row r="9" spans="1:12" s="22" customFormat="1" ht="15.75">
      <c r="A9" s="387"/>
      <c r="B9" s="388"/>
      <c r="C9" s="388"/>
      <c r="D9" s="388"/>
      <c r="E9" s="388"/>
      <c r="F9" s="388"/>
      <c r="G9" s="388"/>
      <c r="H9" s="388"/>
      <c r="I9" s="388"/>
      <c r="J9" s="388"/>
      <c r="K9" s="388"/>
      <c r="L9" s="389"/>
    </row>
    <row r="10" spans="1:12" s="22" customFormat="1" ht="15.75">
      <c r="A10" s="387"/>
      <c r="B10" s="388"/>
      <c r="C10" s="388"/>
      <c r="D10" s="388"/>
      <c r="E10" s="388"/>
      <c r="F10" s="388"/>
      <c r="G10" s="388"/>
      <c r="H10" s="388"/>
      <c r="I10" s="388"/>
      <c r="J10" s="388"/>
      <c r="K10" s="388"/>
      <c r="L10" s="389"/>
    </row>
    <row r="11" spans="1:12" s="22" customFormat="1" ht="15.75">
      <c r="A11" s="390"/>
      <c r="B11" s="391"/>
      <c r="C11" s="391"/>
      <c r="D11" s="391"/>
      <c r="E11" s="391"/>
      <c r="F11" s="391"/>
      <c r="G11" s="391"/>
      <c r="H11" s="391"/>
      <c r="I11" s="391"/>
      <c r="J11" s="391"/>
      <c r="K11" s="391"/>
      <c r="L11" s="392"/>
    </row>
    <row r="12" spans="1:12" ht="16.5">
      <c r="A12" s="59"/>
      <c r="B12" s="70"/>
      <c r="C12" s="70"/>
      <c r="D12" s="22"/>
      <c r="E12" s="22"/>
      <c r="F12" s="22"/>
      <c r="G12" s="22"/>
      <c r="H12" s="22"/>
      <c r="I12" s="22"/>
      <c r="J12" s="22"/>
      <c r="K12" s="30"/>
      <c r="L12" s="22"/>
    </row>
    <row r="13" spans="1:12" ht="15.75">
      <c r="A13" s="393" t="s">
        <v>251</v>
      </c>
      <c r="B13" s="393"/>
      <c r="C13" s="393"/>
      <c r="D13" s="393"/>
      <c r="E13" s="393"/>
      <c r="F13" s="393"/>
      <c r="G13" s="393"/>
      <c r="H13" s="393"/>
      <c r="I13" s="393"/>
      <c r="J13" s="393"/>
      <c r="K13" s="393"/>
      <c r="L13" s="393"/>
    </row>
    <row r="14" spans="1:12" ht="15.75">
      <c r="A14" s="393"/>
      <c r="B14" s="393"/>
      <c r="C14" s="393"/>
      <c r="D14" s="393"/>
      <c r="E14" s="393"/>
      <c r="F14" s="393"/>
      <c r="G14" s="393"/>
      <c r="H14" s="393"/>
      <c r="I14" s="393"/>
      <c r="J14" s="393"/>
      <c r="K14" s="393"/>
      <c r="L14" s="393"/>
    </row>
    <row r="15" spans="1:12" ht="15.75">
      <c r="A15" s="393"/>
      <c r="B15" s="393"/>
      <c r="C15" s="393"/>
      <c r="D15" s="393"/>
      <c r="E15" s="393"/>
      <c r="F15" s="393"/>
      <c r="G15" s="393"/>
      <c r="H15" s="393"/>
      <c r="I15" s="393"/>
      <c r="J15" s="393"/>
      <c r="K15" s="393"/>
      <c r="L15" s="393"/>
    </row>
    <row r="16" spans="1:12" ht="15.75">
      <c r="A16" s="393"/>
      <c r="B16" s="393"/>
      <c r="C16" s="393"/>
      <c r="D16" s="393"/>
      <c r="E16" s="393"/>
      <c r="F16" s="393"/>
      <c r="G16" s="393"/>
      <c r="H16" s="393"/>
      <c r="I16" s="393"/>
      <c r="J16" s="393"/>
      <c r="K16" s="393"/>
      <c r="L16" s="393"/>
    </row>
  </sheetData>
  <sheetProtection/>
  <mergeCells count="3">
    <mergeCell ref="B3:I5"/>
    <mergeCell ref="A7:L11"/>
    <mergeCell ref="A13:L16"/>
  </mergeCells>
  <printOptions/>
  <pageMargins left="0.7480314960629921" right="0.7480314960629921" top="0.984251968503937" bottom="0.984251968503937" header="0" footer="0"/>
  <pageSetup horizontalDpi="600" verticalDpi="600" orientation="landscape" paperSize="9" scale="77" r:id="rId2"/>
  <headerFooter alignWithMargins="0">
    <oddHeader>&amp;L&amp;G</oddHeader>
  </headerFooter>
  <legacyDrawingHF r:id="rId1"/>
</worksheet>
</file>

<file path=xl/worksheets/sheet11.xml><?xml version="1.0" encoding="utf-8"?>
<worksheet xmlns="http://schemas.openxmlformats.org/spreadsheetml/2006/main" xmlns:r="http://schemas.openxmlformats.org/officeDocument/2006/relationships">
  <sheetPr codeName="Hoja15">
    <tabColor theme="0"/>
    <pageSetUpPr fitToPage="1"/>
  </sheetPr>
  <dimension ref="A2:Q42"/>
  <sheetViews>
    <sheetView showGridLines="0" showZeros="0" tabSelected="1" view="pageBreakPreview" zoomScale="75" zoomScaleSheetLayoutView="75" zoomScalePageLayoutView="75" workbookViewId="0" topLeftCell="A25">
      <selection activeCell="D7" sqref="D7:K8"/>
    </sheetView>
  </sheetViews>
  <sheetFormatPr defaultColWidth="11.00390625" defaultRowHeight="15"/>
  <cols>
    <col min="1" max="1" width="8.00390625" style="0" customWidth="1"/>
    <col min="2" max="2" width="15.00390625" style="0" customWidth="1"/>
    <col min="3" max="3" width="17.50390625" style="0" customWidth="1"/>
    <col min="4" max="4" width="12.875" style="0" customWidth="1"/>
    <col min="6" max="6" width="25.00390625" style="0" customWidth="1"/>
    <col min="7" max="7" width="17.50390625" style="0" customWidth="1"/>
    <col min="9" max="9" width="12.00390625" style="0" customWidth="1"/>
    <col min="10" max="10" width="13.125" style="0" bestFit="1" customWidth="1"/>
    <col min="11" max="11" width="21.75390625" style="0" customWidth="1"/>
    <col min="12" max="13" width="11.00390625" style="0" hidden="1" customWidth="1"/>
    <col min="14" max="14" width="0" style="0" hidden="1" customWidth="1"/>
    <col min="16" max="17" width="0" style="0" hidden="1" customWidth="1"/>
  </cols>
  <sheetData>
    <row r="1" ht="107.25" customHeight="1"/>
    <row r="2" spans="1:13" s="119" customFormat="1" ht="33" customHeight="1">
      <c r="A2" s="426" t="s">
        <v>87</v>
      </c>
      <c r="B2" s="426"/>
      <c r="C2" s="427"/>
      <c r="D2" s="428"/>
      <c r="E2" s="428"/>
      <c r="F2" s="428"/>
      <c r="G2" s="428"/>
      <c r="H2" s="428"/>
      <c r="I2" s="428"/>
      <c r="J2" s="428"/>
      <c r="K2" s="429"/>
      <c r="L2"/>
      <c r="M2" s="271"/>
    </row>
    <row r="3" spans="1:13" s="119" customFormat="1" ht="41.25" customHeight="1">
      <c r="A3" s="426" t="s">
        <v>88</v>
      </c>
      <c r="B3" s="426"/>
      <c r="C3" s="430"/>
      <c r="D3" s="431"/>
      <c r="E3" s="431"/>
      <c r="F3" s="432"/>
      <c r="G3" s="433" t="s">
        <v>267</v>
      </c>
      <c r="H3" s="423"/>
      <c r="I3" s="423"/>
      <c r="J3" s="434"/>
      <c r="K3" s="435"/>
      <c r="M3" s="119" t="s">
        <v>125</v>
      </c>
    </row>
    <row r="4" spans="1:13" s="119" customFormat="1" ht="34.5" customHeight="1">
      <c r="A4" s="422" t="s">
        <v>104</v>
      </c>
      <c r="B4" s="422"/>
      <c r="C4" s="422"/>
      <c r="D4" s="422"/>
      <c r="E4" s="422"/>
      <c r="F4" s="267"/>
      <c r="G4" s="423">
        <f>IF(F4=$M$3,"Código de la Autorización Ambiental integrada","")</f>
      </c>
      <c r="H4" s="423"/>
      <c r="I4" s="423"/>
      <c r="J4" s="423"/>
      <c r="K4" s="270"/>
      <c r="M4" s="119" t="s">
        <v>126</v>
      </c>
    </row>
    <row r="5" spans="1:12" ht="38.25" customHeight="1" thickBot="1">
      <c r="A5" s="268"/>
      <c r="B5" s="264" t="s">
        <v>84</v>
      </c>
      <c r="C5" s="272"/>
      <c r="D5" s="268"/>
      <c r="E5" s="268"/>
      <c r="F5" s="268"/>
      <c r="G5" s="265" t="s">
        <v>248</v>
      </c>
      <c r="H5" s="266">
        <v>1</v>
      </c>
      <c r="I5" s="269" t="s">
        <v>247</v>
      </c>
      <c r="J5" s="424"/>
      <c r="K5" s="425"/>
      <c r="L5" s="273" t="s">
        <v>268</v>
      </c>
    </row>
    <row r="6" ht="15.75" thickTop="1"/>
    <row r="7" spans="1:12" s="111" customFormat="1" ht="18.75" customHeight="1">
      <c r="A7" s="421" t="s">
        <v>85</v>
      </c>
      <c r="B7" s="421"/>
      <c r="C7" s="419">
        <v>17</v>
      </c>
      <c r="D7" s="415" t="str">
        <f>INSTRUCCIONES!C6</f>
        <v>Fabricación de preparados de recubrimientos, barnices, tintas y adhesivos (&gt;100 t/año)</v>
      </c>
      <c r="E7" s="415"/>
      <c r="F7" s="415"/>
      <c r="G7" s="415"/>
      <c r="H7" s="415"/>
      <c r="I7" s="415"/>
      <c r="J7" s="415"/>
      <c r="K7" s="415"/>
      <c r="L7" s="111" t="s">
        <v>256</v>
      </c>
    </row>
    <row r="8" spans="1:12" s="111" customFormat="1" ht="33.75" customHeight="1">
      <c r="A8" s="421"/>
      <c r="B8" s="421"/>
      <c r="C8" s="420"/>
      <c r="D8" s="415"/>
      <c r="E8" s="415"/>
      <c r="F8" s="415"/>
      <c r="G8" s="415"/>
      <c r="H8" s="415"/>
      <c r="I8" s="415"/>
      <c r="J8" s="415"/>
      <c r="K8" s="415"/>
      <c r="L8" s="111">
        <f>100000</f>
        <v>100000</v>
      </c>
    </row>
    <row r="9" spans="1:12" s="111" customFormat="1" ht="19.5">
      <c r="A9" s="126"/>
      <c r="B9" s="123"/>
      <c r="C9" s="126"/>
      <c r="D9" s="126"/>
      <c r="E9" s="126"/>
      <c r="F9" s="126"/>
      <c r="G9" s="126"/>
      <c r="H9" s="126"/>
      <c r="I9" s="128"/>
      <c r="J9" s="128"/>
      <c r="K9" s="128"/>
      <c r="L9" s="111">
        <v>1000000</v>
      </c>
    </row>
    <row r="10" spans="1:11" s="111" customFormat="1" ht="19.5">
      <c r="A10" s="126"/>
      <c r="B10" s="27" t="s">
        <v>86</v>
      </c>
      <c r="C10" s="123"/>
      <c r="D10" s="123"/>
      <c r="E10" s="123"/>
      <c r="F10" s="123"/>
      <c r="G10" s="123"/>
      <c r="H10" s="27"/>
      <c r="I10" s="126"/>
      <c r="J10" s="126"/>
      <c r="K10" s="134" t="s">
        <v>27</v>
      </c>
    </row>
    <row r="11" spans="1:11" s="111" customFormat="1" ht="17.25" customHeight="1">
      <c r="A11" s="126"/>
      <c r="B11" s="123"/>
      <c r="C11" s="132"/>
      <c r="D11" s="126"/>
      <c r="E11" s="126"/>
      <c r="F11" s="126"/>
      <c r="G11" s="123"/>
      <c r="H11" s="27"/>
      <c r="I11" s="126"/>
      <c r="J11" s="126"/>
      <c r="K11" s="135" t="s">
        <v>26</v>
      </c>
    </row>
    <row r="12" spans="1:11" s="111" customFormat="1" ht="19.5" customHeight="1">
      <c r="A12" s="126"/>
      <c r="B12" s="126"/>
      <c r="C12" s="394"/>
      <c r="D12" s="395"/>
      <c r="E12" s="395"/>
      <c r="F12" s="395"/>
      <c r="G12" s="395"/>
      <c r="H12" s="395"/>
      <c r="I12" s="395"/>
      <c r="J12" s="396"/>
      <c r="K12" s="133"/>
    </row>
    <row r="13" spans="1:11" s="111" customFormat="1" ht="19.5" customHeight="1">
      <c r="A13" s="126"/>
      <c r="B13" s="126"/>
      <c r="C13" s="394"/>
      <c r="D13" s="395"/>
      <c r="E13" s="395"/>
      <c r="F13" s="395"/>
      <c r="G13" s="395"/>
      <c r="H13" s="395"/>
      <c r="I13" s="395"/>
      <c r="J13" s="396"/>
      <c r="K13" s="133"/>
    </row>
    <row r="14" spans="1:11" s="111" customFormat="1" ht="20.25" customHeight="1" thickBot="1">
      <c r="A14" s="127"/>
      <c r="B14" s="129"/>
      <c r="C14" s="129"/>
      <c r="D14" s="129"/>
      <c r="E14" s="129"/>
      <c r="F14" s="127"/>
      <c r="G14" s="127"/>
      <c r="H14" s="127"/>
      <c r="I14" s="127"/>
      <c r="J14" s="127"/>
      <c r="K14" s="127"/>
    </row>
    <row r="15" spans="4:5" ht="19.5" customHeight="1">
      <c r="D15" s="23" t="s">
        <v>105</v>
      </c>
      <c r="E15" s="50"/>
    </row>
    <row r="16" spans="1:5" s="111" customFormat="1" ht="44.25" customHeight="1">
      <c r="A16" s="416" t="s">
        <v>70</v>
      </c>
      <c r="B16" s="409" t="s">
        <v>276</v>
      </c>
      <c r="C16" s="410"/>
      <c r="D16" s="121">
        <f>'I1'!N3</f>
        <v>0</v>
      </c>
      <c r="E16" s="122"/>
    </row>
    <row r="17" spans="1:5" s="111" customFormat="1" ht="19.5">
      <c r="A17" s="417"/>
      <c r="B17" s="274" t="s">
        <v>273</v>
      </c>
      <c r="C17" s="291">
        <f>'I1'!N8</f>
        <v>0</v>
      </c>
      <c r="E17" s="122"/>
    </row>
    <row r="18" spans="1:5" s="111" customFormat="1" ht="30.75">
      <c r="A18" s="417"/>
      <c r="B18" s="274" t="s">
        <v>289</v>
      </c>
      <c r="C18" s="291">
        <f>'I1'!N40</f>
        <v>0</v>
      </c>
      <c r="E18" s="122"/>
    </row>
    <row r="19" spans="1:5" s="111" customFormat="1" ht="19.5">
      <c r="A19" s="418"/>
      <c r="B19" s="274" t="s">
        <v>274</v>
      </c>
      <c r="C19" s="291">
        <f>'I1'!N54</f>
        <v>0</v>
      </c>
      <c r="E19" s="122"/>
    </row>
    <row r="20" spans="1:11" s="111" customFormat="1" ht="36.75" customHeight="1">
      <c r="A20" s="185" t="s">
        <v>39</v>
      </c>
      <c r="B20" s="409" t="s">
        <v>275</v>
      </c>
      <c r="C20" s="410"/>
      <c r="D20" s="121">
        <f>'I2'!M3</f>
        <v>0</v>
      </c>
      <c r="E20" s="123"/>
      <c r="F20" s="411" t="s">
        <v>74</v>
      </c>
      <c r="G20" s="412"/>
      <c r="H20" s="400" t="s">
        <v>75</v>
      </c>
      <c r="I20" s="401"/>
      <c r="J20" s="402"/>
      <c r="K20" s="194">
        <f>D16+D20</f>
        <v>0</v>
      </c>
    </row>
    <row r="21" spans="1:11" s="111" customFormat="1" ht="44.25" customHeight="1">
      <c r="A21" s="416" t="s">
        <v>40</v>
      </c>
      <c r="B21" s="409" t="s">
        <v>41</v>
      </c>
      <c r="C21" s="410"/>
      <c r="D21" s="121">
        <f>'O1'!T3</f>
        <v>0</v>
      </c>
      <c r="E21" s="124"/>
      <c r="F21" s="411" t="s">
        <v>76</v>
      </c>
      <c r="G21" s="412"/>
      <c r="H21" s="400" t="s">
        <v>77</v>
      </c>
      <c r="I21" s="401"/>
      <c r="J21" s="402"/>
      <c r="K21" s="194">
        <f>D16-D28</f>
        <v>0</v>
      </c>
    </row>
    <row r="22" spans="1:11" s="111" customFormat="1" ht="21">
      <c r="A22" s="417"/>
      <c r="B22" s="274" t="s">
        <v>273</v>
      </c>
      <c r="C22" s="291">
        <f>'O1'!T7</f>
        <v>0</v>
      </c>
      <c r="E22" s="124"/>
      <c r="F22" s="411" t="s">
        <v>48</v>
      </c>
      <c r="G22" s="412"/>
      <c r="H22" s="400" t="s">
        <v>78</v>
      </c>
      <c r="I22" s="401"/>
      <c r="J22" s="402"/>
      <c r="K22" s="195">
        <f>D16-D21-D25-D26-D27-D28</f>
        <v>0</v>
      </c>
    </row>
    <row r="23" spans="1:11" s="111" customFormat="1" ht="30.75">
      <c r="A23" s="417"/>
      <c r="B23" s="274" t="s">
        <v>289</v>
      </c>
      <c r="C23" s="291">
        <f>'O1'!R35</f>
        <v>0</v>
      </c>
      <c r="E23" s="124"/>
      <c r="F23" s="411" t="s">
        <v>71</v>
      </c>
      <c r="G23" s="412"/>
      <c r="H23" s="400" t="s">
        <v>73</v>
      </c>
      <c r="I23" s="401"/>
      <c r="J23" s="402"/>
      <c r="K23" s="196">
        <f>IF(D16+D20&gt;0,K22/(D16+D20),0)</f>
        <v>0</v>
      </c>
    </row>
    <row r="24" spans="1:11" s="111" customFormat="1" ht="21">
      <c r="A24" s="418"/>
      <c r="B24" s="274" t="s">
        <v>274</v>
      </c>
      <c r="C24" s="291">
        <f>'O1'!S54</f>
        <v>0</v>
      </c>
      <c r="E24" s="124"/>
      <c r="F24" s="411" t="s">
        <v>132</v>
      </c>
      <c r="G24" s="412"/>
      <c r="H24" s="408" t="s">
        <v>72</v>
      </c>
      <c r="I24" s="408"/>
      <c r="J24" s="408"/>
      <c r="K24" s="197">
        <f>K22+D21</f>
        <v>0</v>
      </c>
    </row>
    <row r="25" spans="1:11" s="111" customFormat="1" ht="58.5" customHeight="1">
      <c r="A25" s="185" t="s">
        <v>42</v>
      </c>
      <c r="B25" s="409" t="s">
        <v>271</v>
      </c>
      <c r="C25" s="410"/>
      <c r="D25" s="121">
        <f>'O5'!L3</f>
        <v>0</v>
      </c>
      <c r="E25" s="123"/>
      <c r="F25" s="406" t="s">
        <v>131</v>
      </c>
      <c r="G25" s="407"/>
      <c r="H25" s="191"/>
      <c r="I25" s="192" t="s">
        <v>133</v>
      </c>
      <c r="J25" s="193"/>
      <c r="K25" s="196">
        <f>IF(K20&gt;0,K24/K20,0)</f>
        <v>0</v>
      </c>
    </row>
    <row r="26" spans="1:5" s="111" customFormat="1" ht="30" customHeight="1" thickBot="1">
      <c r="A26" s="185" t="s">
        <v>43</v>
      </c>
      <c r="B26" s="409" t="s">
        <v>44</v>
      </c>
      <c r="C26" s="410"/>
      <c r="D26" s="121">
        <f>'O6'!I3</f>
        <v>0</v>
      </c>
      <c r="E26" s="123"/>
    </row>
    <row r="27" spans="1:12" s="111" customFormat="1" ht="35.25" customHeight="1">
      <c r="A27" s="185" t="s">
        <v>45</v>
      </c>
      <c r="B27" s="409" t="s">
        <v>272</v>
      </c>
      <c r="C27" s="410"/>
      <c r="D27" s="121">
        <f>'O7'!K4</f>
        <v>0</v>
      </c>
      <c r="E27" s="123"/>
      <c r="G27" s="403" t="s">
        <v>53</v>
      </c>
      <c r="H27" s="404"/>
      <c r="I27" s="404"/>
      <c r="J27" s="404"/>
      <c r="K27" s="405"/>
      <c r="L27" s="167"/>
    </row>
    <row r="28" spans="1:11" s="111" customFormat="1" ht="49.5" customHeight="1">
      <c r="A28" s="185" t="s">
        <v>46</v>
      </c>
      <c r="B28" s="409" t="s">
        <v>47</v>
      </c>
      <c r="C28" s="410"/>
      <c r="D28" s="121">
        <f>'O8'!L3</f>
        <v>0</v>
      </c>
      <c r="E28" s="123"/>
      <c r="G28" s="168" t="str">
        <f>IF(K20&lt;$L$8,"No se supera el umbral de consumo para esta actividad",0)</f>
        <v>No se supera el umbral de consumo para esta actividad</v>
      </c>
      <c r="H28" s="126"/>
      <c r="I28" s="126"/>
      <c r="J28" s="126"/>
      <c r="K28" s="169"/>
    </row>
    <row r="29" spans="1:11" s="111" customFormat="1" ht="21">
      <c r="A29" s="163"/>
      <c r="B29" s="164"/>
      <c r="C29" s="164"/>
      <c r="D29" s="122"/>
      <c r="E29" s="123"/>
      <c r="G29" s="168">
        <f>IF(AND(A32=0,A34=0),"Elija una opción de cumplimiento*","")</f>
      </c>
      <c r="H29" s="126"/>
      <c r="I29" s="126"/>
      <c r="J29" s="126"/>
      <c r="K29" s="169"/>
    </row>
    <row r="30" spans="1:11" s="111" customFormat="1" ht="21">
      <c r="A30" s="163"/>
      <c r="B30" s="164"/>
      <c r="C30" s="164"/>
      <c r="D30" s="122"/>
      <c r="E30" s="123"/>
      <c r="G30" s="168" t="str">
        <f>IF(D16=0,"No se han introducido datos de consumo","")</f>
        <v>No se han introducido datos de consumo</v>
      </c>
      <c r="H30" s="126"/>
      <c r="I30" s="126"/>
      <c r="J30" s="126"/>
      <c r="K30" s="169"/>
    </row>
    <row r="31" spans="1:11" s="125" customFormat="1" ht="27" customHeight="1" thickBot="1">
      <c r="A31" s="120" t="s">
        <v>252</v>
      </c>
      <c r="B31" s="111"/>
      <c r="D31" s="111"/>
      <c r="G31" s="189" t="s">
        <v>54</v>
      </c>
      <c r="H31" s="186"/>
      <c r="I31" s="166">
        <f>IF(OR($A$32=0,$D$21=0),"",IF(SUM('O1'!W8:W306)&gt;=1,"NO","SI"))</f>
      </c>
      <c r="J31" s="27" t="str">
        <f>IF($A$32=0,"Opción de cumplimiento no escogida",IF(D21=0,"No hay datos de emisiones canalizadas",""))</f>
        <v>No hay datos de emisiones canalizadas</v>
      </c>
      <c r="K31" s="170"/>
    </row>
    <row r="32" spans="1:11" s="125" customFormat="1" ht="33.75" customHeight="1" thickBot="1">
      <c r="A32" s="198" t="s">
        <v>130</v>
      </c>
      <c r="B32" s="199" t="s">
        <v>257</v>
      </c>
      <c r="C32" s="200"/>
      <c r="D32" s="201" t="s">
        <v>112</v>
      </c>
      <c r="E32" s="144">
        <f>IF($K$21&gt;1000000,0.03,0.05)</f>
        <v>0.05</v>
      </c>
      <c r="F32" s="209" t="s">
        <v>260</v>
      </c>
      <c r="G32" s="189" t="s">
        <v>55</v>
      </c>
      <c r="H32" s="187"/>
      <c r="I32" s="166">
        <f>IF(OR($A$32=0,$K$22=0),"",IF(K23&gt;E32,"NO","SI"))</f>
      </c>
      <c r="J32" s="221" t="str">
        <f>IF(K23=0,"no hay datos",IF(K24&lt;0,"error datos, difusas negativas",""))</f>
        <v>no hay datos</v>
      </c>
      <c r="K32" s="170"/>
    </row>
    <row r="33" spans="2:17" s="125" customFormat="1" ht="42" customHeight="1" thickBot="1">
      <c r="B33" s="413" t="s">
        <v>129</v>
      </c>
      <c r="C33" s="413"/>
      <c r="D33" s="413"/>
      <c r="E33" s="413"/>
      <c r="F33" s="414"/>
      <c r="G33" s="204"/>
      <c r="H33" s="123"/>
      <c r="I33" s="123"/>
      <c r="J33" s="123"/>
      <c r="K33" s="170"/>
      <c r="Q33" s="125" t="s">
        <v>130</v>
      </c>
    </row>
    <row r="34" spans="1:17" s="125" customFormat="1" ht="33" thickBot="1">
      <c r="A34" s="202">
        <v>0</v>
      </c>
      <c r="B34" s="203" t="s">
        <v>258</v>
      </c>
      <c r="C34" s="142"/>
      <c r="D34" s="201" t="s">
        <v>259</v>
      </c>
      <c r="E34" s="144">
        <f>IF($K$21&gt;1000000,0.03,0.05)</f>
        <v>0.05</v>
      </c>
      <c r="F34" s="209" t="s">
        <v>260</v>
      </c>
      <c r="G34" s="190" t="s">
        <v>128</v>
      </c>
      <c r="H34" s="188"/>
      <c r="I34" s="230">
        <f>IF(OR($A$34=0,$K$25=0),"",IF(K25&gt;E34,"NO","SI"))</f>
      </c>
      <c r="J34" s="143" t="str">
        <f>IF($A$34=0,"Opción de cumplimiento no escogida",IF($K$24=0,"No hay datos de emisiones",""))</f>
        <v>Opción de cumplimiento no escogida</v>
      </c>
      <c r="K34" s="171"/>
      <c r="P34" s="125">
        <v>0</v>
      </c>
      <c r="Q34" s="125">
        <v>0</v>
      </c>
    </row>
    <row r="35" spans="1:11" s="123" customFormat="1" ht="20.25" thickBot="1">
      <c r="A35" s="129"/>
      <c r="B35" s="129"/>
      <c r="C35" s="143"/>
      <c r="D35" s="143"/>
      <c r="E35" s="205"/>
      <c r="F35" s="129"/>
      <c r="G35" s="129"/>
      <c r="H35" s="129"/>
      <c r="I35" s="129"/>
      <c r="J35" s="206"/>
      <c r="K35" s="129"/>
    </row>
    <row r="36" spans="1:11" ht="20.25">
      <c r="A36" s="148" t="s">
        <v>134</v>
      </c>
      <c r="B36" s="126"/>
      <c r="C36" s="270"/>
      <c r="D36" s="270"/>
      <c r="E36" s="123"/>
      <c r="F36" s="123"/>
      <c r="G36" s="123"/>
      <c r="H36" s="123"/>
      <c r="I36" s="123"/>
      <c r="J36" s="123"/>
      <c r="K36" s="292"/>
    </row>
    <row r="37" spans="1:11" ht="21">
      <c r="A37" s="130"/>
      <c r="B37" s="293"/>
      <c r="C37" s="270" t="s">
        <v>135</v>
      </c>
      <c r="D37" s="270"/>
      <c r="E37" s="394"/>
      <c r="F37" s="395"/>
      <c r="G37" s="395"/>
      <c r="H37" s="395"/>
      <c r="I37" s="395"/>
      <c r="J37" s="395"/>
      <c r="K37" s="396"/>
    </row>
    <row r="38" spans="1:11" ht="27.75" customHeight="1" thickBot="1">
      <c r="A38" s="294"/>
      <c r="B38" s="295"/>
      <c r="C38" s="296" t="s">
        <v>136</v>
      </c>
      <c r="D38" s="296"/>
      <c r="E38" s="207"/>
      <c r="F38" s="208"/>
      <c r="G38" s="296" t="s">
        <v>137</v>
      </c>
      <c r="H38" s="337"/>
      <c r="I38" s="338"/>
      <c r="J38" s="338"/>
      <c r="K38" s="339"/>
    </row>
    <row r="39" spans="1:11" ht="42" customHeight="1" thickBot="1">
      <c r="A39" s="297" t="s">
        <v>277</v>
      </c>
      <c r="B39" s="298"/>
      <c r="C39" s="299"/>
      <c r="D39" s="300"/>
      <c r="E39" s="301"/>
      <c r="F39" s="301"/>
      <c r="G39" s="300"/>
      <c r="H39" s="301"/>
      <c r="I39" s="301"/>
      <c r="J39" s="301"/>
      <c r="K39" s="302"/>
    </row>
    <row r="40" spans="1:11" ht="26.25" customHeight="1">
      <c r="A40" s="397" t="s">
        <v>113</v>
      </c>
      <c r="B40" s="398"/>
      <c r="C40" s="398"/>
      <c r="D40" s="398"/>
      <c r="E40" s="398"/>
      <c r="F40" s="398"/>
      <c r="G40" s="398"/>
      <c r="H40" s="398"/>
      <c r="I40" s="398"/>
      <c r="J40" s="398"/>
      <c r="K40" s="399"/>
    </row>
    <row r="41" spans="1:11" ht="19.5">
      <c r="A41" s="340" t="s">
        <v>3</v>
      </c>
      <c r="B41" s="341"/>
      <c r="C41" s="342"/>
      <c r="D41" s="343"/>
      <c r="E41" s="343"/>
      <c r="F41" s="344"/>
      <c r="G41" s="345" t="s">
        <v>278</v>
      </c>
      <c r="H41" s="346"/>
      <c r="I41" s="347"/>
      <c r="J41" s="303"/>
      <c r="K41" s="304"/>
    </row>
    <row r="42" spans="1:11" ht="46.5" customHeight="1">
      <c r="A42" s="305"/>
      <c r="B42" s="306"/>
      <c r="C42" s="306"/>
      <c r="D42" s="306"/>
      <c r="E42" s="306"/>
      <c r="F42" s="306"/>
      <c r="G42" s="306"/>
      <c r="H42" s="307"/>
      <c r="I42" s="308"/>
      <c r="J42" s="308"/>
      <c r="K42" s="309"/>
    </row>
  </sheetData>
  <sheetProtection/>
  <mergeCells count="38">
    <mergeCell ref="A4:E4"/>
    <mergeCell ref="G4:J4"/>
    <mergeCell ref="J5:K5"/>
    <mergeCell ref="A2:B2"/>
    <mergeCell ref="C2:K2"/>
    <mergeCell ref="A3:B3"/>
    <mergeCell ref="C3:F3"/>
    <mergeCell ref="G3:I3"/>
    <mergeCell ref="J3:K3"/>
    <mergeCell ref="D7:K8"/>
    <mergeCell ref="A21:A24"/>
    <mergeCell ref="B16:C16"/>
    <mergeCell ref="C12:J12"/>
    <mergeCell ref="C13:J13"/>
    <mergeCell ref="B20:C20"/>
    <mergeCell ref="F20:G20"/>
    <mergeCell ref="A16:A19"/>
    <mergeCell ref="C7:C8"/>
    <mergeCell ref="A7:B8"/>
    <mergeCell ref="F21:G21"/>
    <mergeCell ref="B33:F33"/>
    <mergeCell ref="F23:G23"/>
    <mergeCell ref="F22:G22"/>
    <mergeCell ref="F24:G24"/>
    <mergeCell ref="B26:C26"/>
    <mergeCell ref="B27:C27"/>
    <mergeCell ref="B28:C28"/>
    <mergeCell ref="B25:C25"/>
    <mergeCell ref="E37:K37"/>
    <mergeCell ref="A40:K40"/>
    <mergeCell ref="H20:J20"/>
    <mergeCell ref="H21:J21"/>
    <mergeCell ref="G27:K27"/>
    <mergeCell ref="F25:G25"/>
    <mergeCell ref="H24:J24"/>
    <mergeCell ref="H22:J22"/>
    <mergeCell ref="B21:C21"/>
    <mergeCell ref="H23:J23"/>
  </mergeCells>
  <conditionalFormatting sqref="I34:J34 I31:I32 J31">
    <cfRule type="expression" priority="8" dxfId="1" stopIfTrue="1">
      <formula>"NO"</formula>
    </cfRule>
  </conditionalFormatting>
  <conditionalFormatting sqref="K4">
    <cfRule type="expression" priority="1" dxfId="19" stopIfTrue="1">
      <formula>$F$4="SÍ"</formula>
    </cfRule>
  </conditionalFormatting>
  <dataValidations count="2">
    <dataValidation type="list" allowBlank="1" showInputMessage="1" showErrorMessage="1" sqref="A34 A32">
      <formula1>$Q$33:$Q$34</formula1>
    </dataValidation>
    <dataValidation type="list" allowBlank="1" showInputMessage="1" showErrorMessage="1" sqref="F4">
      <formula1>$M$3:$M$5</formula1>
    </dataValidation>
  </dataValidations>
  <printOptions/>
  <pageMargins left="0.7480314960629921" right="0.7480314960629921" top="0.984251968503937" bottom="0.984251968503937" header="0" footer="0"/>
  <pageSetup fitToHeight="1" fitToWidth="1" horizontalDpi="600" verticalDpi="600" orientation="portrait" paperSize="9" scale="48" r:id="rId4"/>
  <headerFooter alignWithMargins="0">
    <oddHeader>&amp;CPLAN DE GESTIÓN DE DISOLVENTES</oddHeader>
  </headerFooter>
  <drawing r:id="rId3"/>
  <legacyDrawing r:id="rId2"/>
</worksheet>
</file>

<file path=xl/worksheets/sheet12.xml><?xml version="1.0" encoding="utf-8"?>
<worksheet xmlns="http://schemas.openxmlformats.org/spreadsheetml/2006/main" xmlns:r="http://schemas.openxmlformats.org/officeDocument/2006/relationships">
  <sheetPr>
    <tabColor theme="0"/>
  </sheetPr>
  <dimension ref="A1:C57"/>
  <sheetViews>
    <sheetView zoomScalePageLayoutView="0" workbookViewId="0" topLeftCell="A19">
      <selection activeCell="B25" sqref="B25"/>
    </sheetView>
  </sheetViews>
  <sheetFormatPr defaultColWidth="11.00390625" defaultRowHeight="15"/>
  <cols>
    <col min="2" max="2" width="22.625" style="0" bestFit="1" customWidth="1"/>
  </cols>
  <sheetData>
    <row r="1" ht="15.75">
      <c r="A1" t="s">
        <v>138</v>
      </c>
    </row>
    <row r="2" ht="15.75">
      <c r="A2" t="s">
        <v>139</v>
      </c>
    </row>
    <row r="3" ht="15.75">
      <c r="A3" t="s">
        <v>140</v>
      </c>
    </row>
    <row r="4" spans="1:3" ht="15.75">
      <c r="A4" t="s">
        <v>141</v>
      </c>
      <c r="B4" t="e">
        <f>PGD!#REF!</f>
        <v>#REF!</v>
      </c>
      <c r="C4" t="s">
        <v>142</v>
      </c>
    </row>
    <row r="5" spans="1:3" ht="15.75">
      <c r="A5" t="s">
        <v>143</v>
      </c>
      <c r="B5" s="160" t="e">
        <f>PGD!#REF!</f>
        <v>#REF!</v>
      </c>
      <c r="C5" t="s">
        <v>144</v>
      </c>
    </row>
    <row r="6" spans="1:3" ht="15.75">
      <c r="A6" t="s">
        <v>145</v>
      </c>
      <c r="B6" s="160" t="e">
        <f>PGD!#REF!</f>
        <v>#REF!</v>
      </c>
      <c r="C6" t="s">
        <v>146</v>
      </c>
    </row>
    <row r="7" spans="1:3" ht="15.75">
      <c r="A7" t="s">
        <v>147</v>
      </c>
      <c r="B7" s="160">
        <f>PGD!D16</f>
        <v>0</v>
      </c>
      <c r="C7" t="s">
        <v>148</v>
      </c>
    </row>
    <row r="8" spans="1:3" ht="15.75">
      <c r="A8" t="s">
        <v>149</v>
      </c>
      <c r="B8" s="160" t="e">
        <f>PGD!#REF!</f>
        <v>#REF!</v>
      </c>
      <c r="C8" t="s">
        <v>150</v>
      </c>
    </row>
    <row r="9" spans="1:3" ht="15.75">
      <c r="A9" t="s">
        <v>151</v>
      </c>
      <c r="B9" s="160" t="e">
        <f>PGD!#REF!</f>
        <v>#REF!</v>
      </c>
      <c r="C9" t="s">
        <v>152</v>
      </c>
    </row>
    <row r="10" spans="1:3" ht="15.75">
      <c r="A10" t="s">
        <v>153</v>
      </c>
      <c r="B10" s="160">
        <f>PGD!D20</f>
        <v>0</v>
      </c>
      <c r="C10" t="s">
        <v>154</v>
      </c>
    </row>
    <row r="11" spans="1:3" ht="15.75">
      <c r="A11" t="s">
        <v>155</v>
      </c>
      <c r="B11" s="161">
        <f>PGD!D21</f>
        <v>0</v>
      </c>
      <c r="C11" t="s">
        <v>156</v>
      </c>
    </row>
    <row r="12" spans="1:3" ht="15.75">
      <c r="A12" t="s">
        <v>157</v>
      </c>
      <c r="B12" s="160" t="e">
        <f>PGD!#REF!</f>
        <v>#REF!</v>
      </c>
      <c r="C12" t="s">
        <v>158</v>
      </c>
    </row>
    <row r="13" spans="1:3" ht="15.75">
      <c r="A13" t="s">
        <v>159</v>
      </c>
      <c r="B13" s="160" t="e">
        <f>PGD!#REF!</f>
        <v>#REF!</v>
      </c>
      <c r="C13" t="s">
        <v>160</v>
      </c>
    </row>
    <row r="14" spans="1:3" ht="15.75">
      <c r="A14" t="s">
        <v>161</v>
      </c>
      <c r="B14" s="160">
        <f>PGD!D25</f>
        <v>0</v>
      </c>
      <c r="C14" t="s">
        <v>162</v>
      </c>
    </row>
    <row r="15" spans="1:3" ht="15.75">
      <c r="A15" t="s">
        <v>163</v>
      </c>
      <c r="B15" s="160">
        <f>PGD!D26</f>
        <v>0</v>
      </c>
      <c r="C15" t="s">
        <v>164</v>
      </c>
    </row>
    <row r="16" spans="1:3" ht="15.75">
      <c r="A16" t="s">
        <v>165</v>
      </c>
      <c r="B16" s="160">
        <f>PGD!D27</f>
        <v>0</v>
      </c>
      <c r="C16" t="s">
        <v>166</v>
      </c>
    </row>
    <row r="17" spans="1:3" ht="15.75">
      <c r="A17" t="s">
        <v>167</v>
      </c>
      <c r="B17" s="160">
        <f>'[1]PGD'!D27</f>
        <v>0</v>
      </c>
      <c r="C17" t="s">
        <v>168</v>
      </c>
    </row>
    <row r="18" spans="1:3" ht="15.75">
      <c r="A18" t="s">
        <v>169</v>
      </c>
      <c r="B18" s="160">
        <f>PGD!K21</f>
        <v>0</v>
      </c>
      <c r="C18" t="s">
        <v>170</v>
      </c>
    </row>
    <row r="19" spans="1:3" ht="15.75">
      <c r="A19" t="s">
        <v>171</v>
      </c>
      <c r="B19" s="161">
        <f>PGD!K22</f>
        <v>0</v>
      </c>
      <c r="C19" t="s">
        <v>172</v>
      </c>
    </row>
    <row r="20" spans="1:3" ht="15.75">
      <c r="A20" t="s">
        <v>173</v>
      </c>
      <c r="B20" s="161">
        <f>PGD!K20</f>
        <v>0</v>
      </c>
      <c r="C20" t="s">
        <v>174</v>
      </c>
    </row>
    <row r="21" spans="1:3" ht="15.75">
      <c r="A21" s="15" t="s">
        <v>175</v>
      </c>
      <c r="C21" t="s">
        <v>176</v>
      </c>
    </row>
    <row r="22" spans="1:3" ht="15.75">
      <c r="A22" s="15" t="s">
        <v>177</v>
      </c>
      <c r="C22" t="s">
        <v>178</v>
      </c>
    </row>
    <row r="23" spans="1:3" ht="15.75">
      <c r="A23" s="15" t="s">
        <v>179</v>
      </c>
      <c r="C23" t="s">
        <v>180</v>
      </c>
    </row>
    <row r="24" spans="1:3" ht="15.75">
      <c r="A24" t="s">
        <v>181</v>
      </c>
      <c r="B24" t="str">
        <f>IF(EXACT(K28,"NO"),"DR","ET")</f>
        <v>ET</v>
      </c>
      <c r="C24" t="s">
        <v>182</v>
      </c>
    </row>
    <row r="25" spans="1:3" ht="15.75">
      <c r="A25" s="162" t="s">
        <v>183</v>
      </c>
      <c r="B25" s="162" t="s">
        <v>184</v>
      </c>
      <c r="C25" s="162" t="s">
        <v>185</v>
      </c>
    </row>
    <row r="26" spans="1:3" ht="15.75">
      <c r="A26" s="162" t="s">
        <v>186</v>
      </c>
      <c r="B26" s="162" t="s">
        <v>187</v>
      </c>
      <c r="C26" s="162" t="s">
        <v>188</v>
      </c>
    </row>
    <row r="27" spans="1:3" ht="15.75">
      <c r="A27" s="162" t="s">
        <v>189</v>
      </c>
      <c r="B27" s="162"/>
      <c r="C27" s="162" t="s">
        <v>190</v>
      </c>
    </row>
    <row r="28" spans="1:3" ht="15.75">
      <c r="A28" s="162" t="s">
        <v>191</v>
      </c>
      <c r="B28" s="162" t="s">
        <v>187</v>
      </c>
      <c r="C28" s="162" t="s">
        <v>192</v>
      </c>
    </row>
    <row r="29" spans="1:3" ht="15.75">
      <c r="A29" s="162" t="s">
        <v>193</v>
      </c>
      <c r="B29" s="162"/>
      <c r="C29" s="162" t="s">
        <v>194</v>
      </c>
    </row>
    <row r="30" spans="1:3" ht="15.75">
      <c r="A30" t="s">
        <v>195</v>
      </c>
      <c r="C30" t="s">
        <v>196</v>
      </c>
    </row>
    <row r="31" spans="1:3" ht="15.75">
      <c r="A31" t="s">
        <v>197</v>
      </c>
      <c r="C31" t="s">
        <v>198</v>
      </c>
    </row>
    <row r="32" spans="1:3" ht="15.75">
      <c r="A32" t="s">
        <v>199</v>
      </c>
      <c r="C32" t="s">
        <v>200</v>
      </c>
    </row>
    <row r="33" spans="1:3" ht="15.75">
      <c r="A33" t="s">
        <v>201</v>
      </c>
      <c r="C33" t="s">
        <v>202</v>
      </c>
    </row>
    <row r="34" spans="1:3" ht="15.75">
      <c r="A34" s="162" t="s">
        <v>203</v>
      </c>
      <c r="B34" s="162" t="s">
        <v>204</v>
      </c>
      <c r="C34" s="162" t="s">
        <v>205</v>
      </c>
    </row>
    <row r="35" spans="1:3" ht="15.75">
      <c r="A35" s="162" t="s">
        <v>206</v>
      </c>
      <c r="B35" s="162" t="s">
        <v>207</v>
      </c>
      <c r="C35" s="162" t="s">
        <v>208</v>
      </c>
    </row>
    <row r="36" spans="1:3" ht="15.75">
      <c r="A36" s="162" t="s">
        <v>209</v>
      </c>
      <c r="B36" s="162" t="s">
        <v>187</v>
      </c>
      <c r="C36" s="162" t="s">
        <v>210</v>
      </c>
    </row>
    <row r="37" spans="1:3" ht="15.75">
      <c r="A37" s="162" t="s">
        <v>211</v>
      </c>
      <c r="B37" s="162" t="s">
        <v>184</v>
      </c>
      <c r="C37" s="162" t="s">
        <v>212</v>
      </c>
    </row>
    <row r="38" spans="1:3" ht="15.75">
      <c r="A38" s="162" t="s">
        <v>213</v>
      </c>
      <c r="B38" s="162"/>
      <c r="C38" s="162" t="s">
        <v>214</v>
      </c>
    </row>
    <row r="39" ht="15.75">
      <c r="A39" t="s">
        <v>215</v>
      </c>
    </row>
    <row r="40" ht="15.75">
      <c r="A40" t="s">
        <v>216</v>
      </c>
    </row>
    <row r="41" spans="1:3" ht="15.75">
      <c r="A41" t="s">
        <v>217</v>
      </c>
      <c r="B41" t="e">
        <f>PGD!#REF!</f>
        <v>#REF!</v>
      </c>
      <c r="C41" t="s">
        <v>218</v>
      </c>
    </row>
    <row r="42" spans="1:3" ht="15.75">
      <c r="A42" t="s">
        <v>219</v>
      </c>
      <c r="B42" t="e">
        <f>PGD!#REF!</f>
        <v>#REF!</v>
      </c>
      <c r="C42" t="s">
        <v>220</v>
      </c>
    </row>
    <row r="43" spans="1:3" ht="15.75">
      <c r="A43" t="s">
        <v>221</v>
      </c>
      <c r="B43" t="e">
        <f>PGD!#REF!</f>
        <v>#REF!</v>
      </c>
      <c r="C43" t="s">
        <v>222</v>
      </c>
    </row>
    <row r="44" spans="1:3" ht="15.75">
      <c r="A44" t="s">
        <v>223</v>
      </c>
      <c r="B44">
        <f>'O1'!A10</f>
        <v>0</v>
      </c>
      <c r="C44" t="s">
        <v>224</v>
      </c>
    </row>
    <row r="45" spans="1:3" ht="15.75">
      <c r="A45" t="s">
        <v>225</v>
      </c>
      <c r="B45" t="str">
        <f>SUBSTITUTE(ROUND('O1'!I9,6),",",".")</f>
        <v>0</v>
      </c>
      <c r="C45" t="s">
        <v>226</v>
      </c>
    </row>
    <row r="46" spans="1:3" ht="15.75">
      <c r="A46" t="s">
        <v>227</v>
      </c>
      <c r="B46" t="str">
        <f>SUBSTITUTE(ROUND('O1'!I9,6),",",".")</f>
        <v>0</v>
      </c>
      <c r="C46" t="s">
        <v>228</v>
      </c>
    </row>
    <row r="47" spans="1:3" ht="15.75">
      <c r="A47" t="s">
        <v>229</v>
      </c>
      <c r="B47" t="e">
        <f>IF('O1'!#REF!="si","S",IF('O1'!#REF!="NO","N",""))</f>
        <v>#REF!</v>
      </c>
      <c r="C47" t="s">
        <v>230</v>
      </c>
    </row>
    <row r="48" spans="1:3" ht="15.75">
      <c r="A48" t="s">
        <v>231</v>
      </c>
      <c r="C48" t="s">
        <v>232</v>
      </c>
    </row>
    <row r="49" spans="1:3" ht="15.75">
      <c r="A49" t="s">
        <v>233</v>
      </c>
      <c r="B49" t="e">
        <f>SUBSTITUTE(ROUND('[1]O1'!J45,6),",",".")</f>
        <v>#REF!</v>
      </c>
      <c r="C49" t="s">
        <v>234</v>
      </c>
    </row>
    <row r="50" spans="1:3" ht="15.75">
      <c r="A50" t="s">
        <v>235</v>
      </c>
      <c r="B50" t="e">
        <f>IF('[1]O1'!O45="si","S",IF('[1]O1'!O45="NO","N",""))</f>
        <v>#REF!</v>
      </c>
      <c r="C50" t="s">
        <v>236</v>
      </c>
    </row>
    <row r="51" spans="1:3" ht="15.75">
      <c r="A51" t="s">
        <v>237</v>
      </c>
      <c r="C51" t="s">
        <v>238</v>
      </c>
    </row>
    <row r="52" spans="1:3" ht="15.75">
      <c r="A52" t="s">
        <v>239</v>
      </c>
      <c r="C52" t="s">
        <v>240</v>
      </c>
    </row>
    <row r="53" spans="1:3" ht="15.75">
      <c r="A53" t="s">
        <v>241</v>
      </c>
      <c r="C53" t="s">
        <v>242</v>
      </c>
    </row>
    <row r="54" ht="15.75">
      <c r="A54" t="s">
        <v>243</v>
      </c>
    </row>
    <row r="55" ht="15.75">
      <c r="A55" t="s">
        <v>244</v>
      </c>
    </row>
    <row r="56" ht="15.75">
      <c r="A56" t="s">
        <v>245</v>
      </c>
    </row>
    <row r="57" ht="15.75">
      <c r="A57" t="s">
        <v>246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14">
    <tabColor theme="2" tint="-0.09996999800205231"/>
  </sheetPr>
  <dimension ref="A3:G37"/>
  <sheetViews>
    <sheetView showGridLines="0" view="pageBreakPreview" zoomScale="75" zoomScaleSheetLayoutView="75" zoomScalePageLayoutView="0" workbookViewId="0" topLeftCell="A1">
      <selection activeCell="F25" sqref="F25"/>
    </sheetView>
  </sheetViews>
  <sheetFormatPr defaultColWidth="11.00390625" defaultRowHeight="15"/>
  <cols>
    <col min="1" max="1" width="8.00390625" style="0" customWidth="1"/>
    <col min="3" max="3" width="12.125" style="0" customWidth="1"/>
  </cols>
  <sheetData>
    <row r="3" spans="2:6" ht="20.25" thickBot="1">
      <c r="B3" s="14" t="s">
        <v>21</v>
      </c>
      <c r="C3" s="14"/>
      <c r="D3" s="14"/>
      <c r="E3" s="15"/>
      <c r="F3" s="15"/>
    </row>
    <row r="4" spans="1:7" ht="15.75">
      <c r="A4" s="3"/>
      <c r="B4" s="4"/>
      <c r="C4" s="4"/>
      <c r="D4" s="4"/>
      <c r="E4" s="4"/>
      <c r="F4" s="4"/>
      <c r="G4" s="5"/>
    </row>
    <row r="5" spans="1:7" ht="15.75">
      <c r="A5" s="6"/>
      <c r="B5" s="2"/>
      <c r="C5" s="2"/>
      <c r="D5" s="2"/>
      <c r="E5" s="2"/>
      <c r="F5" s="2"/>
      <c r="G5" s="7"/>
    </row>
    <row r="6" spans="1:7" ht="15.75">
      <c r="A6" s="6"/>
      <c r="B6" s="2"/>
      <c r="C6" s="2"/>
      <c r="D6" s="2"/>
      <c r="E6" s="2"/>
      <c r="F6" s="2"/>
      <c r="G6" s="7"/>
    </row>
    <row r="7" spans="1:7" ht="15.75">
      <c r="A7" s="6"/>
      <c r="B7" s="2"/>
      <c r="C7" s="2"/>
      <c r="D7" s="2"/>
      <c r="E7" s="2"/>
      <c r="F7" s="2"/>
      <c r="G7" s="7"/>
    </row>
    <row r="8" spans="1:7" ht="15.75">
      <c r="A8" s="6"/>
      <c r="B8" s="2"/>
      <c r="C8" s="2"/>
      <c r="D8" s="2"/>
      <c r="E8" s="2"/>
      <c r="F8" s="2"/>
      <c r="G8" s="7"/>
    </row>
    <row r="9" spans="1:7" ht="15.75">
      <c r="A9" s="6"/>
      <c r="B9" s="2"/>
      <c r="C9" s="2"/>
      <c r="D9" s="2"/>
      <c r="E9" s="2"/>
      <c r="F9" s="2"/>
      <c r="G9" s="7"/>
    </row>
    <row r="10" spans="1:7" ht="15.75">
      <c r="A10" s="6"/>
      <c r="B10" s="2"/>
      <c r="C10" s="2"/>
      <c r="D10" s="2"/>
      <c r="E10" s="2"/>
      <c r="F10" s="2"/>
      <c r="G10" s="7"/>
    </row>
    <row r="11" spans="1:7" ht="15.75">
      <c r="A11" s="6"/>
      <c r="B11" s="2"/>
      <c r="C11" s="2"/>
      <c r="D11" s="2"/>
      <c r="E11" s="2"/>
      <c r="F11" s="2"/>
      <c r="G11" s="7"/>
    </row>
    <row r="12" spans="1:7" ht="15.75">
      <c r="A12" s="6"/>
      <c r="B12" s="2"/>
      <c r="C12" s="2"/>
      <c r="D12" s="2"/>
      <c r="E12" s="2"/>
      <c r="F12" s="2"/>
      <c r="G12" s="7"/>
    </row>
    <row r="13" spans="1:7" ht="15.75">
      <c r="A13" s="6"/>
      <c r="B13" s="2"/>
      <c r="C13" s="2"/>
      <c r="D13" s="2"/>
      <c r="E13" s="2"/>
      <c r="F13" s="2"/>
      <c r="G13" s="7"/>
    </row>
    <row r="14" spans="1:7" ht="15.75">
      <c r="A14" s="6"/>
      <c r="B14" s="2"/>
      <c r="C14" s="2"/>
      <c r="D14" s="2"/>
      <c r="E14" s="2"/>
      <c r="F14" s="2"/>
      <c r="G14" s="7"/>
    </row>
    <row r="15" spans="1:7" ht="15.75">
      <c r="A15" s="6"/>
      <c r="B15" s="2"/>
      <c r="C15" s="2"/>
      <c r="D15" s="2"/>
      <c r="E15" s="2"/>
      <c r="F15" s="2"/>
      <c r="G15" s="7"/>
    </row>
    <row r="16" spans="1:7" ht="15.75">
      <c r="A16" s="6"/>
      <c r="B16" s="2"/>
      <c r="C16" s="2"/>
      <c r="D16" s="2"/>
      <c r="E16" s="2"/>
      <c r="F16" s="2"/>
      <c r="G16" s="7"/>
    </row>
    <row r="17" spans="1:7" ht="15.75">
      <c r="A17" s="6"/>
      <c r="B17" s="2"/>
      <c r="C17" s="2"/>
      <c r="D17" s="2"/>
      <c r="E17" s="2"/>
      <c r="F17" s="2"/>
      <c r="G17" s="7"/>
    </row>
    <row r="18" spans="1:7" ht="15.75">
      <c r="A18" s="6"/>
      <c r="B18" s="2"/>
      <c r="C18" s="2"/>
      <c r="D18" s="2"/>
      <c r="E18" s="2"/>
      <c r="F18" s="2"/>
      <c r="G18" s="7"/>
    </row>
    <row r="19" spans="1:7" ht="15.75">
      <c r="A19" s="6"/>
      <c r="B19" s="2"/>
      <c r="C19" s="2"/>
      <c r="D19" s="2"/>
      <c r="E19" s="2"/>
      <c r="F19" s="2"/>
      <c r="G19" s="7"/>
    </row>
    <row r="20" spans="1:7" ht="15.75">
      <c r="A20" s="6"/>
      <c r="B20" s="2"/>
      <c r="C20" s="2"/>
      <c r="D20" s="2"/>
      <c r="E20" s="2"/>
      <c r="F20" s="2"/>
      <c r="G20" s="7"/>
    </row>
    <row r="21" spans="1:7" ht="16.5">
      <c r="A21" s="6"/>
      <c r="B21" s="10"/>
      <c r="C21" s="2"/>
      <c r="D21" s="2"/>
      <c r="E21" s="2"/>
      <c r="F21" s="2"/>
      <c r="G21" s="7"/>
    </row>
    <row r="22" spans="1:7" ht="15.75">
      <c r="A22" s="6"/>
      <c r="B22" s="2"/>
      <c r="C22" s="2"/>
      <c r="D22" s="2"/>
      <c r="E22" s="2"/>
      <c r="F22" s="2"/>
      <c r="G22" s="7"/>
    </row>
    <row r="23" spans="1:7" ht="15.75">
      <c r="A23" s="6"/>
      <c r="B23" s="2"/>
      <c r="C23" s="2"/>
      <c r="D23" s="2"/>
      <c r="E23" s="2"/>
      <c r="F23" s="2"/>
      <c r="G23" s="7"/>
    </row>
    <row r="24" spans="1:7" ht="16.5" thickBot="1">
      <c r="A24" s="8"/>
      <c r="B24" s="1"/>
      <c r="C24" s="1"/>
      <c r="D24" s="1"/>
      <c r="E24" s="1"/>
      <c r="F24" s="1"/>
      <c r="G24" s="9"/>
    </row>
    <row r="25" ht="17.25" thickBot="1">
      <c r="A25" s="12" t="s">
        <v>22</v>
      </c>
    </row>
    <row r="26" spans="1:7" ht="15.75">
      <c r="A26" s="3" t="e">
        <f>#REF!</f>
        <v>#REF!</v>
      </c>
      <c r="B26" s="4"/>
      <c r="C26" s="4"/>
      <c r="D26" s="4"/>
      <c r="E26" s="4"/>
      <c r="F26" s="4"/>
      <c r="G26" s="5"/>
    </row>
    <row r="27" spans="1:7" ht="16.5" thickBot="1">
      <c r="A27" s="8"/>
      <c r="B27" s="1"/>
      <c r="C27" s="1"/>
      <c r="D27" s="1"/>
      <c r="E27" s="1"/>
      <c r="F27" s="1"/>
      <c r="G27" s="9"/>
    </row>
    <row r="28" ht="16.5" thickBot="1"/>
    <row r="29" spans="1:7" ht="15.75">
      <c r="A29" s="3"/>
      <c r="B29" s="4"/>
      <c r="C29" s="4"/>
      <c r="D29" s="4"/>
      <c r="E29" s="4"/>
      <c r="F29" s="4"/>
      <c r="G29" s="5"/>
    </row>
    <row r="30" spans="1:7" ht="16.5" thickBot="1">
      <c r="A30" s="8"/>
      <c r="B30" s="1"/>
      <c r="C30" s="1"/>
      <c r="D30" s="1"/>
      <c r="E30" s="1"/>
      <c r="F30" s="1"/>
      <c r="G30" s="9"/>
    </row>
    <row r="33" ht="16.5">
      <c r="B33" s="12" t="s">
        <v>24</v>
      </c>
    </row>
    <row r="37" ht="16.5">
      <c r="B37" s="12"/>
    </row>
  </sheetData>
  <sheetProtection/>
  <printOptions/>
  <pageMargins left="0.75" right="0.75" top="1" bottom="1" header="0" footer="0"/>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P31"/>
  <sheetViews>
    <sheetView showGridLines="0" view="pageBreakPreview" zoomScale="60" zoomScaleNormal="50" zoomScalePageLayoutView="75" workbookViewId="0" topLeftCell="A1">
      <selection activeCell="C6" sqref="C6:O6"/>
    </sheetView>
  </sheetViews>
  <sheetFormatPr defaultColWidth="11.00390625" defaultRowHeight="15"/>
  <cols>
    <col min="1" max="1" width="6.625" style="0" customWidth="1"/>
    <col min="2" max="2" width="4.125" style="0" customWidth="1"/>
    <col min="15" max="15" width="8.125" style="0" customWidth="1"/>
  </cols>
  <sheetData>
    <row r="2" ht="57.75" customHeight="1">
      <c r="L2" s="63"/>
    </row>
    <row r="3" spans="1:12" ht="9.75" customHeight="1">
      <c r="A3" s="184"/>
      <c r="B3" s="184"/>
      <c r="C3" s="184"/>
      <c r="D3" s="184"/>
      <c r="E3" s="184"/>
      <c r="F3" s="184"/>
      <c r="G3" s="184"/>
      <c r="H3" s="184"/>
      <c r="I3" s="184"/>
      <c r="J3" s="184"/>
      <c r="K3" s="184"/>
      <c r="L3" s="184"/>
    </row>
    <row r="4" spans="1:15" ht="29.25" customHeight="1">
      <c r="A4" s="352" t="s">
        <v>83</v>
      </c>
      <c r="B4" s="352"/>
      <c r="C4" s="352"/>
      <c r="D4" s="352"/>
      <c r="E4" s="352"/>
      <c r="F4" s="352"/>
      <c r="G4" s="352"/>
      <c r="H4" s="352"/>
      <c r="I4" s="352"/>
      <c r="J4" s="352"/>
      <c r="K4" s="352"/>
      <c r="L4" s="352"/>
      <c r="M4" s="352"/>
      <c r="N4" s="352"/>
      <c r="O4" s="352"/>
    </row>
    <row r="5" spans="1:15" ht="48.75" customHeight="1">
      <c r="A5" s="352"/>
      <c r="B5" s="352"/>
      <c r="C5" s="352"/>
      <c r="D5" s="352"/>
      <c r="E5" s="352"/>
      <c r="F5" s="352"/>
      <c r="G5" s="352"/>
      <c r="H5" s="352"/>
      <c r="I5" s="352"/>
      <c r="J5" s="352"/>
      <c r="K5" s="352"/>
      <c r="L5" s="352"/>
      <c r="M5" s="352"/>
      <c r="N5" s="352"/>
      <c r="O5" s="352"/>
    </row>
    <row r="6" spans="1:15" ht="25.5" customHeight="1">
      <c r="A6" s="228">
        <v>17</v>
      </c>
      <c r="B6" s="228" t="s">
        <v>95</v>
      </c>
      <c r="C6" s="351" t="s">
        <v>254</v>
      </c>
      <c r="D6" s="351"/>
      <c r="E6" s="351"/>
      <c r="F6" s="351"/>
      <c r="G6" s="351"/>
      <c r="H6" s="351"/>
      <c r="I6" s="351"/>
      <c r="J6" s="351"/>
      <c r="K6" s="351"/>
      <c r="L6" s="351"/>
      <c r="M6" s="351"/>
      <c r="N6" s="351"/>
      <c r="O6" s="351"/>
    </row>
    <row r="7" spans="1:12" ht="5.25" customHeight="1">
      <c r="A7" s="183"/>
      <c r="B7" s="183"/>
      <c r="C7" s="183"/>
      <c r="D7" s="183"/>
      <c r="E7" s="183"/>
      <c r="F7" s="183"/>
      <c r="G7" s="183"/>
      <c r="H7" s="183"/>
      <c r="L7" s="63"/>
    </row>
    <row r="8" spans="1:12" ht="34.5" customHeight="1">
      <c r="A8" s="353" t="s">
        <v>255</v>
      </c>
      <c r="B8" s="353"/>
      <c r="C8" s="353"/>
      <c r="D8" s="353"/>
      <c r="E8" s="353"/>
      <c r="F8" s="353"/>
      <c r="G8" s="353"/>
      <c r="H8" s="353"/>
      <c r="I8" s="353"/>
      <c r="J8" s="353"/>
      <c r="K8" s="353"/>
      <c r="L8" s="63"/>
    </row>
    <row r="9" spans="1:12" ht="15.75">
      <c r="A9" s="53"/>
      <c r="B9" s="53"/>
      <c r="C9" s="53"/>
      <c r="D9" s="53"/>
      <c r="E9" s="53"/>
      <c r="F9" s="53"/>
      <c r="G9" s="53"/>
      <c r="L9" s="63"/>
    </row>
    <row r="10" spans="1:16" ht="36.75" customHeight="1">
      <c r="A10" s="227" t="s">
        <v>95</v>
      </c>
      <c r="B10" s="350" t="s">
        <v>290</v>
      </c>
      <c r="C10" s="350"/>
      <c r="D10" s="350"/>
      <c r="E10" s="350"/>
      <c r="F10" s="350"/>
      <c r="G10" s="350"/>
      <c r="H10" s="350"/>
      <c r="I10" s="350"/>
      <c r="J10" s="350"/>
      <c r="K10" s="350"/>
      <c r="L10" s="350"/>
      <c r="M10" s="350"/>
      <c r="N10" s="350"/>
      <c r="O10" s="350"/>
      <c r="P10" s="350"/>
    </row>
    <row r="11" spans="1:16" ht="36.75" customHeight="1">
      <c r="A11" s="227" t="s">
        <v>95</v>
      </c>
      <c r="B11" s="350" t="s">
        <v>291</v>
      </c>
      <c r="C11" s="350"/>
      <c r="D11" s="350"/>
      <c r="E11" s="350"/>
      <c r="F11" s="350"/>
      <c r="G11" s="350"/>
      <c r="H11" s="350"/>
      <c r="I11" s="350"/>
      <c r="J11" s="350"/>
      <c r="K11" s="350"/>
      <c r="L11" s="350"/>
      <c r="M11" s="350"/>
      <c r="N11" s="350"/>
      <c r="O11" s="350"/>
      <c r="P11" s="350"/>
    </row>
    <row r="12" spans="1:13" ht="16.5" customHeight="1">
      <c r="A12" s="227" t="s">
        <v>95</v>
      </c>
      <c r="B12" s="350" t="s">
        <v>100</v>
      </c>
      <c r="C12" s="350"/>
      <c r="D12" s="350"/>
      <c r="E12" s="350"/>
      <c r="F12" s="350"/>
      <c r="G12" s="350"/>
      <c r="H12" s="350"/>
      <c r="I12" s="350"/>
      <c r="J12" s="350"/>
      <c r="K12" s="350"/>
      <c r="L12" s="350"/>
      <c r="M12" s="63"/>
    </row>
    <row r="13" spans="1:16" ht="53.25" customHeight="1">
      <c r="A13" s="227" t="s">
        <v>95</v>
      </c>
      <c r="B13" s="350" t="s">
        <v>97</v>
      </c>
      <c r="C13" s="350"/>
      <c r="D13" s="350"/>
      <c r="E13" s="350"/>
      <c r="F13" s="350"/>
      <c r="G13" s="350"/>
      <c r="H13" s="350"/>
      <c r="I13" s="350"/>
      <c r="J13" s="350"/>
      <c r="K13" s="350"/>
      <c r="L13" s="350"/>
      <c r="M13" s="350"/>
      <c r="N13" s="350"/>
      <c r="O13" s="350"/>
      <c r="P13" s="350"/>
    </row>
    <row r="14" spans="1:16" ht="21">
      <c r="A14" s="227" t="s">
        <v>95</v>
      </c>
      <c r="B14" s="354" t="s">
        <v>262</v>
      </c>
      <c r="C14" s="354"/>
      <c r="D14" s="354"/>
      <c r="E14" s="354"/>
      <c r="F14" s="354"/>
      <c r="G14" s="354"/>
      <c r="H14" s="354"/>
      <c r="I14" s="354"/>
      <c r="J14" s="354"/>
      <c r="K14" s="354"/>
      <c r="L14" s="354"/>
      <c r="M14" s="354"/>
      <c r="N14" s="354"/>
      <c r="O14" s="354"/>
      <c r="P14" s="354"/>
    </row>
    <row r="15" spans="1:16" ht="16.5" customHeight="1">
      <c r="A15" s="227" t="s">
        <v>95</v>
      </c>
      <c r="B15" s="350" t="s">
        <v>263</v>
      </c>
      <c r="C15" s="350"/>
      <c r="D15" s="350"/>
      <c r="E15" s="350"/>
      <c r="F15" s="350"/>
      <c r="G15" s="350"/>
      <c r="H15" s="350"/>
      <c r="I15" s="350"/>
      <c r="J15" s="350"/>
      <c r="K15" s="350"/>
      <c r="L15" s="350"/>
      <c r="M15" s="350"/>
      <c r="N15" s="350"/>
      <c r="O15" s="350"/>
      <c r="P15" s="350"/>
    </row>
    <row r="16" spans="1:13" ht="21">
      <c r="A16" s="227" t="s">
        <v>95</v>
      </c>
      <c r="B16" s="350" t="s">
        <v>98</v>
      </c>
      <c r="C16" s="350"/>
      <c r="D16" s="350"/>
      <c r="E16" s="350"/>
      <c r="F16" s="350"/>
      <c r="G16" s="350"/>
      <c r="H16" s="350"/>
      <c r="I16" s="350"/>
      <c r="J16" s="350"/>
      <c r="K16" s="350"/>
      <c r="L16" s="350"/>
      <c r="M16" s="63"/>
    </row>
    <row r="17" spans="1:13" ht="21">
      <c r="A17" s="227" t="s">
        <v>95</v>
      </c>
      <c r="B17" s="112" t="s">
        <v>94</v>
      </c>
      <c r="C17" s="112"/>
      <c r="D17" s="112"/>
      <c r="E17" s="112"/>
      <c r="F17" s="112"/>
      <c r="G17" s="112"/>
      <c r="H17" s="112"/>
      <c r="I17" s="112"/>
      <c r="J17" s="112"/>
      <c r="K17" s="112"/>
      <c r="L17" s="112"/>
      <c r="M17" s="92"/>
    </row>
    <row r="18" spans="1:13" ht="15.75" customHeight="1">
      <c r="A18" s="227"/>
      <c r="B18" s="113" t="s">
        <v>95</v>
      </c>
      <c r="C18" s="350" t="s">
        <v>99</v>
      </c>
      <c r="D18" s="350"/>
      <c r="E18" s="350"/>
      <c r="F18" s="350"/>
      <c r="G18" s="350"/>
      <c r="H18" s="350"/>
      <c r="I18" s="350"/>
      <c r="J18" s="350"/>
      <c r="K18" s="350"/>
      <c r="L18" s="350"/>
      <c r="M18" s="92"/>
    </row>
    <row r="19" spans="1:13" ht="21">
      <c r="A19" s="227"/>
      <c r="B19" s="113" t="s">
        <v>95</v>
      </c>
      <c r="C19" s="112" t="s">
        <v>121</v>
      </c>
      <c r="D19" s="112"/>
      <c r="E19" s="112"/>
      <c r="F19" s="112"/>
      <c r="G19" s="112"/>
      <c r="H19" s="112"/>
      <c r="I19" s="112"/>
      <c r="J19" s="112"/>
      <c r="K19" s="112"/>
      <c r="L19" s="112"/>
      <c r="M19" s="63"/>
    </row>
    <row r="20" spans="1:13" ht="21">
      <c r="A20" s="227"/>
      <c r="B20" s="112"/>
      <c r="C20" s="112"/>
      <c r="D20" s="112"/>
      <c r="E20" s="112"/>
      <c r="F20" s="112"/>
      <c r="G20" s="112"/>
      <c r="H20" s="112"/>
      <c r="I20" s="112"/>
      <c r="J20" s="112"/>
      <c r="K20" s="112"/>
      <c r="L20" s="112"/>
      <c r="M20" s="93"/>
    </row>
    <row r="21" spans="1:13" ht="21">
      <c r="A21" s="227" t="s">
        <v>95</v>
      </c>
      <c r="B21" s="112" t="s">
        <v>119</v>
      </c>
      <c r="C21" s="112"/>
      <c r="D21" s="112"/>
      <c r="E21" s="112"/>
      <c r="F21" s="112"/>
      <c r="G21" s="112"/>
      <c r="H21" s="112"/>
      <c r="I21" s="112"/>
      <c r="J21" s="112"/>
      <c r="K21" s="112"/>
      <c r="L21" s="112"/>
      <c r="M21" s="63"/>
    </row>
    <row r="22" spans="1:13" ht="21">
      <c r="A22" s="227"/>
      <c r="B22" s="113" t="s">
        <v>95</v>
      </c>
      <c r="C22" s="112" t="s">
        <v>101</v>
      </c>
      <c r="D22" s="112"/>
      <c r="E22" s="112"/>
      <c r="F22" s="112"/>
      <c r="G22" s="112"/>
      <c r="H22" s="112"/>
      <c r="I22" s="112"/>
      <c r="J22" s="112"/>
      <c r="K22" s="112"/>
      <c r="L22" s="112"/>
      <c r="M22" s="63"/>
    </row>
    <row r="23" spans="1:13" ht="21">
      <c r="A23" s="227"/>
      <c r="B23" s="113" t="s">
        <v>95</v>
      </c>
      <c r="C23" s="112" t="s">
        <v>96</v>
      </c>
      <c r="D23" s="112"/>
      <c r="E23" s="112"/>
      <c r="F23" s="112"/>
      <c r="G23" s="112"/>
      <c r="H23" s="112"/>
      <c r="I23" s="112"/>
      <c r="J23" s="112"/>
      <c r="K23" s="112"/>
      <c r="L23" s="112"/>
      <c r="M23" s="63"/>
    </row>
    <row r="24" spans="1:13" ht="21">
      <c r="A24" s="227"/>
      <c r="B24" s="114"/>
      <c r="C24" s="115"/>
      <c r="D24" s="115"/>
      <c r="E24" s="115"/>
      <c r="F24" s="115"/>
      <c r="G24" s="115"/>
      <c r="H24" s="115"/>
      <c r="I24" s="115"/>
      <c r="J24" s="115"/>
      <c r="K24" s="115"/>
      <c r="L24" s="115"/>
      <c r="M24" s="63"/>
    </row>
    <row r="25" spans="1:13" ht="21">
      <c r="A25" s="227" t="s">
        <v>95</v>
      </c>
      <c r="B25" s="112" t="s">
        <v>114</v>
      </c>
      <c r="M25" s="63"/>
    </row>
    <row r="26" spans="2:13" ht="15.75">
      <c r="B26" s="113" t="s">
        <v>95</v>
      </c>
      <c r="C26" s="131" t="s">
        <v>115</v>
      </c>
      <c r="D26" s="131"/>
      <c r="E26" s="131"/>
      <c r="F26" s="131"/>
      <c r="G26" s="131"/>
      <c r="H26" s="131"/>
      <c r="I26" s="131"/>
      <c r="J26" s="131"/>
      <c r="K26" s="131"/>
      <c r="M26" s="63"/>
    </row>
    <row r="27" spans="2:13" ht="15.75">
      <c r="B27" s="113" t="s">
        <v>95</v>
      </c>
      <c r="C27" s="131" t="s">
        <v>116</v>
      </c>
      <c r="D27" s="131"/>
      <c r="E27" s="131"/>
      <c r="F27" s="131"/>
      <c r="G27" s="131"/>
      <c r="H27" s="131"/>
      <c r="I27" s="131"/>
      <c r="J27" s="131"/>
      <c r="K27" s="131"/>
      <c r="M27" s="63"/>
    </row>
    <row r="28" spans="2:13" ht="15.75">
      <c r="B28" s="113" t="s">
        <v>95</v>
      </c>
      <c r="C28" s="131" t="s">
        <v>117</v>
      </c>
      <c r="D28" s="131"/>
      <c r="E28" s="131"/>
      <c r="F28" s="131"/>
      <c r="G28" s="131"/>
      <c r="H28" s="131"/>
      <c r="I28" s="131"/>
      <c r="J28" s="131"/>
      <c r="K28" s="131"/>
      <c r="M28" s="63"/>
    </row>
    <row r="29" spans="2:13" ht="15.75">
      <c r="B29" s="113" t="s">
        <v>95</v>
      </c>
      <c r="C29" s="131" t="s">
        <v>118</v>
      </c>
      <c r="D29" s="131"/>
      <c r="E29" s="131"/>
      <c r="F29" s="131"/>
      <c r="G29" s="131"/>
      <c r="H29" s="131"/>
      <c r="I29" s="131"/>
      <c r="J29" s="131"/>
      <c r="K29" s="131"/>
      <c r="M29" s="131"/>
    </row>
    <row r="30" spans="2:13" ht="15.75">
      <c r="B30" s="113" t="s">
        <v>95</v>
      </c>
      <c r="C30" s="112" t="s">
        <v>122</v>
      </c>
      <c r="D30" s="112"/>
      <c r="E30" s="112"/>
      <c r="F30" s="112"/>
      <c r="G30" s="112"/>
      <c r="H30" s="112"/>
      <c r="I30" s="112"/>
      <c r="J30" s="112"/>
      <c r="K30" s="112"/>
      <c r="M30" s="131"/>
    </row>
    <row r="31" spans="2:13" ht="15.75">
      <c r="B31" s="113" t="s">
        <v>95</v>
      </c>
      <c r="C31" s="112" t="s">
        <v>123</v>
      </c>
      <c r="M31" s="63"/>
    </row>
  </sheetData>
  <sheetProtection/>
  <mergeCells count="13">
    <mergeCell ref="C18:L18"/>
    <mergeCell ref="C6:O6"/>
    <mergeCell ref="A4:O5"/>
    <mergeCell ref="A8:K8"/>
    <mergeCell ref="B12:L12"/>
    <mergeCell ref="B13:P13"/>
    <mergeCell ref="B14:P14"/>
    <mergeCell ref="B10:L10"/>
    <mergeCell ref="M10:P10"/>
    <mergeCell ref="B11:L11"/>
    <mergeCell ref="M11:P11"/>
    <mergeCell ref="B15:P15"/>
    <mergeCell ref="B16:L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codeName="Hoja16"/>
  <dimension ref="A2:O63"/>
  <sheetViews>
    <sheetView showGridLines="0" showZeros="0" view="pageBreakPreview" zoomScale="75" zoomScaleSheetLayoutView="75" zoomScalePageLayoutView="0" workbookViewId="0" topLeftCell="A2">
      <selection activeCell="C52" sqref="C52"/>
    </sheetView>
  </sheetViews>
  <sheetFormatPr defaultColWidth="11.00390625" defaultRowHeight="15"/>
  <cols>
    <col min="1" max="1" width="12.125" style="0" customWidth="1"/>
    <col min="2" max="2" width="24.125" style="0" customWidth="1"/>
    <col min="3" max="3" width="18.625" style="0" customWidth="1"/>
    <col min="5" max="5" width="13.125" style="0" customWidth="1"/>
    <col min="10" max="10" width="13.375" style="0" customWidth="1"/>
    <col min="11" max="11" width="19.125" style="0" customWidth="1"/>
    <col min="12" max="12" width="4.25390625" style="0" customWidth="1"/>
    <col min="13" max="13" width="16.125" style="0" customWidth="1"/>
    <col min="14" max="14" width="14.625" style="0" customWidth="1"/>
  </cols>
  <sheetData>
    <row r="1" ht="48.75" customHeight="1" hidden="1"/>
    <row r="2" spans="1:15" s="120" customFormat="1" ht="25.5" thickBot="1">
      <c r="A2" s="277">
        <f>PGD!C2</f>
        <v>0</v>
      </c>
      <c r="B2" s="278"/>
      <c r="C2" s="278"/>
      <c r="D2" s="278"/>
      <c r="E2" s="278"/>
      <c r="F2" s="278"/>
      <c r="G2" s="278"/>
      <c r="H2" s="278"/>
      <c r="I2" s="278"/>
      <c r="J2" s="278"/>
      <c r="K2" s="278"/>
      <c r="L2" s="278"/>
      <c r="M2" s="278" t="s">
        <v>111</v>
      </c>
      <c r="N2" s="278">
        <f>PGD!C5</f>
        <v>0</v>
      </c>
      <c r="O2" s="278"/>
    </row>
    <row r="3" spans="1:15" ht="51" customHeight="1" thickBot="1">
      <c r="A3" s="246" t="s">
        <v>38</v>
      </c>
      <c r="B3" s="355" t="s">
        <v>49</v>
      </c>
      <c r="C3" s="355"/>
      <c r="D3" s="355"/>
      <c r="E3" s="355"/>
      <c r="F3" s="355"/>
      <c r="G3" s="355"/>
      <c r="H3" s="355"/>
      <c r="I3" s="355"/>
      <c r="J3" s="355"/>
      <c r="K3" s="355"/>
      <c r="L3" s="22"/>
      <c r="M3" s="275" t="s">
        <v>50</v>
      </c>
      <c r="N3" s="276">
        <f>N8+N40+N54</f>
        <v>0</v>
      </c>
      <c r="O3" s="117">
        <f>IF(N3&gt;0,"kg","")</f>
      </c>
    </row>
    <row r="4" spans="1:15" ht="16.5" customHeight="1" thickBot="1">
      <c r="A4" s="247"/>
      <c r="B4" s="356"/>
      <c r="C4" s="356"/>
      <c r="D4" s="356"/>
      <c r="E4" s="356"/>
      <c r="F4" s="356"/>
      <c r="G4" s="356"/>
      <c r="H4" s="356"/>
      <c r="I4" s="356"/>
      <c r="J4" s="356"/>
      <c r="K4" s="356"/>
      <c r="L4" s="248"/>
      <c r="M4" s="84"/>
      <c r="N4" s="84"/>
      <c r="O4" s="58"/>
    </row>
    <row r="5" spans="1:15" ht="16.5" customHeight="1">
      <c r="A5" s="243"/>
      <c r="B5" s="94"/>
      <c r="C5" s="94"/>
      <c r="D5" s="94"/>
      <c r="E5" s="94"/>
      <c r="F5" s="94"/>
      <c r="G5" s="94"/>
      <c r="H5" s="94"/>
      <c r="I5" s="94"/>
      <c r="J5" s="94"/>
      <c r="K5" s="94"/>
      <c r="L5" s="22"/>
      <c r="M5" s="242"/>
      <c r="N5" s="242"/>
      <c r="O5" s="23"/>
    </row>
    <row r="6" spans="1:15" ht="22.5">
      <c r="A6" s="244" t="s">
        <v>106</v>
      </c>
      <c r="B6" s="178"/>
      <c r="C6" s="178"/>
      <c r="D6" s="178"/>
      <c r="E6" s="178"/>
      <c r="F6" s="178"/>
      <c r="G6" s="178"/>
      <c r="H6" s="178"/>
      <c r="I6" s="178"/>
      <c r="J6" s="178"/>
      <c r="K6" s="178"/>
      <c r="L6" s="245"/>
      <c r="M6" s="245"/>
      <c r="N6" s="245"/>
      <c r="O6" s="245"/>
    </row>
    <row r="7" spans="3:11" ht="15.75" thickBot="1">
      <c r="C7" s="22"/>
      <c r="D7" s="22"/>
      <c r="E7" s="22"/>
      <c r="F7" s="22"/>
      <c r="G7" s="22"/>
      <c r="H7" s="22"/>
      <c r="I7" s="22"/>
      <c r="J7" s="22"/>
      <c r="K7" s="22"/>
    </row>
    <row r="8" spans="1:15" s="22" customFormat="1" ht="18.75" thickBot="1">
      <c r="A8" s="60"/>
      <c r="M8" s="104" t="s">
        <v>37</v>
      </c>
      <c r="N8" s="238">
        <f>SUM(H10:H34)</f>
        <v>0</v>
      </c>
      <c r="O8" s="117">
        <f>IF(N8&gt;0,"kg","")</f>
      </c>
    </row>
    <row r="9" spans="1:10" s="12" customFormat="1" ht="78" customHeight="1">
      <c r="A9" s="61"/>
      <c r="B9" s="231" t="s">
        <v>31</v>
      </c>
      <c r="C9" s="232" t="s">
        <v>102</v>
      </c>
      <c r="D9" s="232" t="s">
        <v>92</v>
      </c>
      <c r="E9" s="232" t="s">
        <v>93</v>
      </c>
      <c r="F9" s="235" t="s">
        <v>34</v>
      </c>
      <c r="G9" s="231" t="s">
        <v>35</v>
      </c>
      <c r="H9" s="357" t="s">
        <v>264</v>
      </c>
      <c r="I9" s="357"/>
      <c r="J9" s="12" t="s">
        <v>107</v>
      </c>
    </row>
    <row r="10" spans="1:14" ht="16.5">
      <c r="A10" s="6"/>
      <c r="B10" s="55"/>
      <c r="C10" s="55"/>
      <c r="D10" s="55">
        <v>0</v>
      </c>
      <c r="E10" s="55"/>
      <c r="F10" s="146"/>
      <c r="G10" s="102"/>
      <c r="H10" s="240">
        <f>IF(D10-E10+F10&lt;0,"error en los datos introducidos",IF(OR(D10&gt;0,E10&gt;0,F10&gt;0),IF(G10&gt;0,G10*(D10+F10-E10),"error introducir el % de COV"),0))</f>
        <v>0</v>
      </c>
      <c r="I10" s="241"/>
      <c r="J10" s="22">
        <f>IF(H10&gt;"","kg","")</f>
      </c>
      <c r="N10" s="2"/>
    </row>
    <row r="11" spans="1:14" ht="16.5">
      <c r="A11" s="6"/>
      <c r="B11" s="57"/>
      <c r="C11" s="57"/>
      <c r="D11" s="57"/>
      <c r="E11" s="57"/>
      <c r="F11" s="147"/>
      <c r="G11" s="90"/>
      <c r="H11" s="240">
        <f aca="true" t="shared" si="0" ref="H11:H34">IF(D11-E11+F11&lt;0,"error en los datos introducidos",IF(OR(D11&gt;0,E11&gt;0,F11&gt;0),IF(G11&gt;0,G11*(D11+F11-E11),"error introducir el % de COV"),0))</f>
        <v>0</v>
      </c>
      <c r="I11" s="241"/>
      <c r="J11" s="22">
        <f aca="true" t="shared" si="1" ref="J11:J34">IF(H11&gt;"","kg","")</f>
      </c>
      <c r="N11" s="2"/>
    </row>
    <row r="12" spans="1:14" ht="16.5">
      <c r="A12" s="6"/>
      <c r="B12" s="57"/>
      <c r="C12" s="57"/>
      <c r="D12" s="57"/>
      <c r="E12" s="57"/>
      <c r="F12" s="147"/>
      <c r="G12" s="90"/>
      <c r="H12" s="240">
        <f t="shared" si="0"/>
        <v>0</v>
      </c>
      <c r="I12" s="241"/>
      <c r="J12" s="22">
        <f t="shared" si="1"/>
      </c>
      <c r="N12" s="2"/>
    </row>
    <row r="13" spans="1:14" ht="16.5">
      <c r="A13" s="6"/>
      <c r="B13" s="57"/>
      <c r="C13" s="57"/>
      <c r="D13" s="57"/>
      <c r="E13" s="57"/>
      <c r="F13" s="147"/>
      <c r="G13" s="96"/>
      <c r="H13" s="240">
        <f t="shared" si="0"/>
        <v>0</v>
      </c>
      <c r="I13" s="241"/>
      <c r="J13" s="22">
        <f t="shared" si="1"/>
      </c>
      <c r="N13" s="2"/>
    </row>
    <row r="14" spans="1:14" ht="16.5">
      <c r="A14" s="6"/>
      <c r="B14" s="57"/>
      <c r="C14" s="57"/>
      <c r="D14" s="57"/>
      <c r="E14" s="57"/>
      <c r="F14" s="147"/>
      <c r="G14" s="91"/>
      <c r="H14" s="240">
        <f t="shared" si="0"/>
        <v>0</v>
      </c>
      <c r="I14" s="241"/>
      <c r="J14" s="22">
        <f t="shared" si="1"/>
      </c>
      <c r="N14" s="2"/>
    </row>
    <row r="15" spans="1:14" ht="16.5">
      <c r="A15" s="6"/>
      <c r="B15" s="57"/>
      <c r="C15" s="57"/>
      <c r="D15" s="57"/>
      <c r="E15" s="57"/>
      <c r="F15" s="147"/>
      <c r="G15" s="91"/>
      <c r="H15" s="240">
        <f t="shared" si="0"/>
        <v>0</v>
      </c>
      <c r="I15" s="241"/>
      <c r="J15" s="22">
        <f t="shared" si="1"/>
      </c>
      <c r="N15" s="2"/>
    </row>
    <row r="16" spans="1:14" ht="16.5">
      <c r="A16" s="6"/>
      <c r="B16" s="57"/>
      <c r="C16" s="57"/>
      <c r="D16" s="57"/>
      <c r="E16" s="57"/>
      <c r="F16" s="147"/>
      <c r="G16" s="91"/>
      <c r="H16" s="240">
        <f t="shared" si="0"/>
        <v>0</v>
      </c>
      <c r="I16" s="241"/>
      <c r="J16" s="22">
        <f t="shared" si="1"/>
      </c>
      <c r="N16" s="2"/>
    </row>
    <row r="17" spans="1:14" ht="16.5">
      <c r="A17" s="6"/>
      <c r="B17" s="57"/>
      <c r="C17" s="57"/>
      <c r="D17" s="57"/>
      <c r="E17" s="57"/>
      <c r="F17" s="147"/>
      <c r="G17" s="91"/>
      <c r="H17" s="240">
        <f t="shared" si="0"/>
        <v>0</v>
      </c>
      <c r="I17" s="241"/>
      <c r="J17" s="22">
        <f t="shared" si="1"/>
      </c>
      <c r="N17" s="2"/>
    </row>
    <row r="18" spans="1:14" ht="16.5">
      <c r="A18" s="6"/>
      <c r="B18" s="57"/>
      <c r="C18" s="57"/>
      <c r="D18" s="57"/>
      <c r="E18" s="57"/>
      <c r="F18" s="147"/>
      <c r="G18" s="91"/>
      <c r="H18" s="240">
        <f t="shared" si="0"/>
        <v>0</v>
      </c>
      <c r="I18" s="241"/>
      <c r="J18" s="22">
        <f t="shared" si="1"/>
      </c>
      <c r="N18" s="2"/>
    </row>
    <row r="19" spans="1:14" ht="16.5">
      <c r="A19" s="6"/>
      <c r="B19" s="57"/>
      <c r="C19" s="57"/>
      <c r="D19" s="57"/>
      <c r="E19" s="57"/>
      <c r="F19" s="147"/>
      <c r="G19" s="91"/>
      <c r="H19" s="240">
        <f t="shared" si="0"/>
        <v>0</v>
      </c>
      <c r="I19" s="241"/>
      <c r="J19" s="22">
        <f t="shared" si="1"/>
      </c>
      <c r="N19" s="2"/>
    </row>
    <row r="20" spans="1:14" ht="16.5">
      <c r="A20" s="6"/>
      <c r="B20" s="57"/>
      <c r="C20" s="57"/>
      <c r="D20" s="57"/>
      <c r="E20" s="57"/>
      <c r="F20" s="147"/>
      <c r="G20" s="91"/>
      <c r="H20" s="240">
        <f t="shared" si="0"/>
        <v>0</v>
      </c>
      <c r="I20" s="241"/>
      <c r="J20" s="22">
        <f t="shared" si="1"/>
      </c>
      <c r="N20" s="2"/>
    </row>
    <row r="21" spans="1:14" ht="16.5">
      <c r="A21" s="6"/>
      <c r="B21" s="57"/>
      <c r="C21" s="57"/>
      <c r="D21" s="57"/>
      <c r="E21" s="57"/>
      <c r="F21" s="147"/>
      <c r="G21" s="91"/>
      <c r="H21" s="240">
        <f t="shared" si="0"/>
        <v>0</v>
      </c>
      <c r="I21" s="241"/>
      <c r="J21" s="22">
        <f t="shared" si="1"/>
      </c>
      <c r="N21" s="2"/>
    </row>
    <row r="22" spans="1:14" ht="16.5">
      <c r="A22" s="6"/>
      <c r="B22" s="57"/>
      <c r="C22" s="57"/>
      <c r="D22" s="57"/>
      <c r="E22" s="57"/>
      <c r="F22" s="147"/>
      <c r="G22" s="91"/>
      <c r="H22" s="240">
        <f t="shared" si="0"/>
        <v>0</v>
      </c>
      <c r="I22" s="241"/>
      <c r="J22" s="22">
        <f t="shared" si="1"/>
      </c>
      <c r="N22" s="2"/>
    </row>
    <row r="23" spans="1:14" ht="16.5">
      <c r="A23" s="6"/>
      <c r="B23" s="57"/>
      <c r="C23" s="57"/>
      <c r="D23" s="57"/>
      <c r="E23" s="57"/>
      <c r="F23" s="147"/>
      <c r="G23" s="91"/>
      <c r="H23" s="240">
        <f t="shared" si="0"/>
        <v>0</v>
      </c>
      <c r="I23" s="241"/>
      <c r="J23" s="22">
        <f t="shared" si="1"/>
      </c>
      <c r="N23" s="2"/>
    </row>
    <row r="24" spans="1:14" ht="16.5">
      <c r="A24" s="6"/>
      <c r="B24" s="57"/>
      <c r="C24" s="57"/>
      <c r="D24" s="57"/>
      <c r="E24" s="57"/>
      <c r="F24" s="147"/>
      <c r="G24" s="91"/>
      <c r="H24" s="240">
        <f t="shared" si="0"/>
        <v>0</v>
      </c>
      <c r="I24" s="241"/>
      <c r="J24" s="22">
        <f t="shared" si="1"/>
      </c>
      <c r="N24" s="2"/>
    </row>
    <row r="25" spans="1:14" ht="16.5">
      <c r="A25" s="6"/>
      <c r="B25" s="57"/>
      <c r="C25" s="57"/>
      <c r="D25" s="57"/>
      <c r="E25" s="57"/>
      <c r="F25" s="147"/>
      <c r="G25" s="91"/>
      <c r="H25" s="240">
        <f t="shared" si="0"/>
        <v>0</v>
      </c>
      <c r="I25" s="241"/>
      <c r="J25" s="22">
        <f t="shared" si="1"/>
      </c>
      <c r="N25" s="2"/>
    </row>
    <row r="26" spans="1:14" ht="16.5">
      <c r="A26" s="6"/>
      <c r="B26" s="57"/>
      <c r="C26" s="57"/>
      <c r="D26" s="57"/>
      <c r="E26" s="57"/>
      <c r="F26" s="147"/>
      <c r="G26" s="91"/>
      <c r="H26" s="240">
        <f t="shared" si="0"/>
        <v>0</v>
      </c>
      <c r="I26" s="241"/>
      <c r="J26" s="22">
        <f t="shared" si="1"/>
      </c>
      <c r="N26" s="2"/>
    </row>
    <row r="27" spans="1:14" ht="16.5">
      <c r="A27" s="6"/>
      <c r="B27" s="57"/>
      <c r="C27" s="57"/>
      <c r="D27" s="57"/>
      <c r="E27" s="57"/>
      <c r="F27" s="147"/>
      <c r="G27" s="91"/>
      <c r="H27" s="240">
        <f t="shared" si="0"/>
        <v>0</v>
      </c>
      <c r="I27" s="241"/>
      <c r="J27" s="22">
        <f t="shared" si="1"/>
      </c>
      <c r="N27" s="2"/>
    </row>
    <row r="28" spans="1:14" ht="16.5">
      <c r="A28" s="6"/>
      <c r="B28" s="57"/>
      <c r="C28" s="57"/>
      <c r="D28" s="57"/>
      <c r="E28" s="57"/>
      <c r="F28" s="147"/>
      <c r="G28" s="91"/>
      <c r="H28" s="240">
        <f t="shared" si="0"/>
        <v>0</v>
      </c>
      <c r="I28" s="241"/>
      <c r="J28" s="22">
        <f t="shared" si="1"/>
      </c>
      <c r="N28" s="2"/>
    </row>
    <row r="29" spans="1:14" ht="16.5">
      <c r="A29" s="6"/>
      <c r="B29" s="57"/>
      <c r="C29" s="57"/>
      <c r="D29" s="57"/>
      <c r="E29" s="57"/>
      <c r="F29" s="147"/>
      <c r="G29" s="91"/>
      <c r="H29" s="240">
        <f t="shared" si="0"/>
        <v>0</v>
      </c>
      <c r="I29" s="241"/>
      <c r="J29" s="22">
        <f t="shared" si="1"/>
      </c>
      <c r="N29" s="2"/>
    </row>
    <row r="30" spans="1:14" ht="16.5">
      <c r="A30" s="6"/>
      <c r="B30" s="57"/>
      <c r="C30" s="57"/>
      <c r="D30" s="57"/>
      <c r="E30" s="57"/>
      <c r="F30" s="147"/>
      <c r="G30" s="91"/>
      <c r="H30" s="240">
        <f t="shared" si="0"/>
        <v>0</v>
      </c>
      <c r="I30" s="241"/>
      <c r="J30" s="22">
        <f t="shared" si="1"/>
      </c>
      <c r="N30" s="2"/>
    </row>
    <row r="31" spans="1:14" ht="16.5">
      <c r="A31" s="6"/>
      <c r="B31" s="57"/>
      <c r="C31" s="57"/>
      <c r="D31" s="57"/>
      <c r="E31" s="57"/>
      <c r="F31" s="147"/>
      <c r="G31" s="91"/>
      <c r="H31" s="240">
        <f t="shared" si="0"/>
        <v>0</v>
      </c>
      <c r="I31" s="241"/>
      <c r="J31" s="22">
        <f t="shared" si="1"/>
      </c>
      <c r="N31" s="2"/>
    </row>
    <row r="32" spans="1:14" ht="16.5">
      <c r="A32" s="6"/>
      <c r="B32" s="57"/>
      <c r="C32" s="57"/>
      <c r="D32" s="57"/>
      <c r="E32" s="57"/>
      <c r="F32" s="147"/>
      <c r="G32" s="91"/>
      <c r="H32" s="240">
        <f t="shared" si="0"/>
        <v>0</v>
      </c>
      <c r="I32" s="241"/>
      <c r="J32" s="22">
        <f t="shared" si="1"/>
      </c>
      <c r="N32" s="2"/>
    </row>
    <row r="33" spans="1:14" ht="16.5">
      <c r="A33" s="6"/>
      <c r="B33" s="57"/>
      <c r="C33" s="57"/>
      <c r="D33" s="57"/>
      <c r="E33" s="57"/>
      <c r="F33" s="147"/>
      <c r="G33" s="91"/>
      <c r="H33" s="240">
        <f t="shared" si="0"/>
        <v>0</v>
      </c>
      <c r="I33" s="241"/>
      <c r="J33" s="22">
        <f t="shared" si="1"/>
      </c>
      <c r="N33" s="2"/>
    </row>
    <row r="34" spans="1:14" ht="16.5">
      <c r="A34" s="6"/>
      <c r="B34" s="57"/>
      <c r="C34" s="57"/>
      <c r="D34" s="57"/>
      <c r="E34" s="57"/>
      <c r="F34" s="147"/>
      <c r="G34" s="91"/>
      <c r="H34" s="240">
        <f t="shared" si="0"/>
        <v>0</v>
      </c>
      <c r="I34" s="241"/>
      <c r="J34" s="22">
        <f t="shared" si="1"/>
      </c>
      <c r="N34" s="2"/>
    </row>
    <row r="35" spans="1:14" s="52" customFormat="1" ht="15">
      <c r="A35" s="22"/>
      <c r="B35" s="22"/>
      <c r="C35" s="22"/>
      <c r="D35" s="22"/>
      <c r="E35" s="22"/>
      <c r="F35" s="22"/>
      <c r="G35" s="99"/>
      <c r="H35" s="100"/>
      <c r="I35" s="100"/>
      <c r="J35" s="22"/>
      <c r="N35" s="22"/>
    </row>
    <row r="36" spans="1:14" ht="18" customHeight="1">
      <c r="A36" s="236"/>
      <c r="B36" s="236"/>
      <c r="C36" s="236"/>
      <c r="D36" s="236"/>
      <c r="E36" s="236"/>
      <c r="F36" s="236"/>
      <c r="G36" s="236"/>
      <c r="H36" s="236"/>
      <c r="I36" s="236"/>
      <c r="J36" s="236"/>
      <c r="K36" s="236"/>
      <c r="L36" s="236"/>
      <c r="M36" s="236"/>
      <c r="N36" s="236"/>
    </row>
    <row r="37" spans="1:14" s="52" customFormat="1" ht="15" customHeight="1">
      <c r="A37" s="359"/>
      <c r="B37" s="359"/>
      <c r="C37" s="359"/>
      <c r="D37" s="359"/>
      <c r="E37" s="359"/>
      <c r="F37" s="359"/>
      <c r="G37" s="359"/>
      <c r="H37" s="359"/>
      <c r="I37" s="359"/>
      <c r="J37" s="359"/>
      <c r="K37" s="359"/>
      <c r="L37" s="359"/>
      <c r="M37" s="359"/>
      <c r="N37" s="359"/>
    </row>
    <row r="38" spans="1:14" ht="30.75" customHeight="1">
      <c r="A38" s="359"/>
      <c r="B38" s="359"/>
      <c r="C38" s="359"/>
      <c r="D38" s="359"/>
      <c r="E38" s="359"/>
      <c r="F38" s="359"/>
      <c r="G38" s="359"/>
      <c r="H38" s="359"/>
      <c r="I38" s="359"/>
      <c r="J38" s="359"/>
      <c r="K38" s="359"/>
      <c r="L38" s="359"/>
      <c r="M38" s="97"/>
      <c r="N38" s="97"/>
    </row>
    <row r="39" spans="1:15" ht="23.25" thickBot="1">
      <c r="A39" s="244" t="s">
        <v>285</v>
      </c>
      <c r="B39" s="178"/>
      <c r="C39" s="178"/>
      <c r="D39" s="178"/>
      <c r="E39" s="178"/>
      <c r="F39" s="178"/>
      <c r="G39" s="178"/>
      <c r="H39" s="178"/>
      <c r="I39" s="178"/>
      <c r="J39" s="178"/>
      <c r="K39" s="178"/>
      <c r="L39" s="245"/>
      <c r="M39" s="245"/>
      <c r="N39" s="245"/>
      <c r="O39" s="245"/>
    </row>
    <row r="40" spans="1:15" ht="20.25" thickBot="1">
      <c r="A40" s="2"/>
      <c r="B40" s="2"/>
      <c r="C40" s="2"/>
      <c r="D40" s="2"/>
      <c r="E40" s="2"/>
      <c r="F40" s="2"/>
      <c r="G40" s="2"/>
      <c r="H40" s="2"/>
      <c r="I40" s="2"/>
      <c r="J40" s="2"/>
      <c r="M40" s="106" t="s">
        <v>37</v>
      </c>
      <c r="N40" s="239">
        <f>SUM(K42:K50)</f>
        <v>0</v>
      </c>
      <c r="O40" s="117">
        <f>IF(N40&gt;0,"kg","")</f>
      </c>
    </row>
    <row r="41" spans="1:13" ht="65.25" customHeight="1">
      <c r="A41" s="231" t="s">
        <v>36</v>
      </c>
      <c r="B41" s="231" t="s">
        <v>31</v>
      </c>
      <c r="C41" s="232" t="s">
        <v>102</v>
      </c>
      <c r="D41" s="357" t="s">
        <v>103</v>
      </c>
      <c r="E41" s="357"/>
      <c r="F41" s="233" t="s">
        <v>25</v>
      </c>
      <c r="G41" s="234" t="s">
        <v>32</v>
      </c>
      <c r="H41" s="234" t="s">
        <v>33</v>
      </c>
      <c r="I41" s="235" t="s">
        <v>34</v>
      </c>
      <c r="J41" s="231" t="s">
        <v>35</v>
      </c>
      <c r="K41" s="232" t="s">
        <v>264</v>
      </c>
      <c r="L41" s="249"/>
      <c r="M41" s="12" t="s">
        <v>107</v>
      </c>
    </row>
    <row r="42" spans="1:13" ht="15.75" customHeight="1">
      <c r="A42" s="55"/>
      <c r="B42" s="55"/>
      <c r="C42" s="55"/>
      <c r="D42" s="360"/>
      <c r="E42" s="360"/>
      <c r="F42" s="55"/>
      <c r="G42" s="55"/>
      <c r="H42" s="55"/>
      <c r="I42" s="55"/>
      <c r="J42" s="101"/>
      <c r="K42" s="251">
        <f>IF(G42-H42+I42&lt;0,"error en los datos introducidos",IF(OR(G42&gt;0,H42&gt;0,I42&gt;0),IF(J42&gt;0,J42*(G42+I42-H42),"error introducir el % de COV"),0))</f>
        <v>0</v>
      </c>
      <c r="L42" s="250"/>
      <c r="M42" s="22">
        <f aca="true" t="shared" si="2" ref="M42:M50">IF(K42&gt;"","kg","")</f>
      </c>
    </row>
    <row r="43" spans="1:13" ht="15.75" customHeight="1">
      <c r="A43" s="57"/>
      <c r="B43" s="57"/>
      <c r="C43" s="57"/>
      <c r="D43" s="358"/>
      <c r="E43" s="358"/>
      <c r="F43" s="57"/>
      <c r="G43" s="57"/>
      <c r="H43" s="57"/>
      <c r="I43" s="57"/>
      <c r="J43" s="95"/>
      <c r="K43" s="251">
        <f aca="true" t="shared" si="3" ref="K43:K50">J43*(G43-H43+I43)</f>
        <v>0</v>
      </c>
      <c r="L43" s="250"/>
      <c r="M43" s="22">
        <f t="shared" si="2"/>
      </c>
    </row>
    <row r="44" spans="1:13" ht="16.5">
      <c r="A44" s="57"/>
      <c r="B44" s="57"/>
      <c r="C44" s="57"/>
      <c r="D44" s="358"/>
      <c r="E44" s="358"/>
      <c r="F44" s="57"/>
      <c r="G44" s="57"/>
      <c r="H44" s="57"/>
      <c r="I44" s="57"/>
      <c r="J44" s="95"/>
      <c r="K44" s="251">
        <f t="shared" si="3"/>
        <v>0</v>
      </c>
      <c r="L44" s="250"/>
      <c r="M44" s="22">
        <f t="shared" si="2"/>
      </c>
    </row>
    <row r="45" spans="1:13" ht="16.5">
      <c r="A45" s="57"/>
      <c r="B45" s="57"/>
      <c r="C45" s="57"/>
      <c r="D45" s="358"/>
      <c r="E45" s="358"/>
      <c r="F45" s="57"/>
      <c r="G45" s="57"/>
      <c r="H45" s="57"/>
      <c r="I45" s="57"/>
      <c r="J45" s="95"/>
      <c r="K45" s="251">
        <f t="shared" si="3"/>
        <v>0</v>
      </c>
      <c r="L45" s="250"/>
      <c r="M45" s="22">
        <f t="shared" si="2"/>
      </c>
    </row>
    <row r="46" spans="1:13" ht="16.5">
      <c r="A46" s="57"/>
      <c r="B46" s="57"/>
      <c r="C46" s="57"/>
      <c r="D46" s="358"/>
      <c r="E46" s="358"/>
      <c r="F46" s="57"/>
      <c r="G46" s="57"/>
      <c r="H46" s="57"/>
      <c r="I46" s="57"/>
      <c r="J46" s="95"/>
      <c r="K46" s="251">
        <f t="shared" si="3"/>
        <v>0</v>
      </c>
      <c r="L46" s="250"/>
      <c r="M46" s="22">
        <f t="shared" si="2"/>
      </c>
    </row>
    <row r="47" spans="1:13" ht="16.5">
      <c r="A47" s="57"/>
      <c r="B47" s="57"/>
      <c r="C47" s="57"/>
      <c r="D47" s="358"/>
      <c r="E47" s="358"/>
      <c r="F47" s="57"/>
      <c r="G47" s="57"/>
      <c r="H47" s="57"/>
      <c r="I47" s="57"/>
      <c r="J47" s="95"/>
      <c r="K47" s="251">
        <f t="shared" si="3"/>
        <v>0</v>
      </c>
      <c r="L47" s="250"/>
      <c r="M47" s="22">
        <f t="shared" si="2"/>
      </c>
    </row>
    <row r="48" spans="1:14" s="52" customFormat="1" ht="18">
      <c r="A48" s="57"/>
      <c r="B48" s="57"/>
      <c r="C48" s="57"/>
      <c r="D48" s="358"/>
      <c r="E48" s="358"/>
      <c r="F48" s="57"/>
      <c r="G48" s="57"/>
      <c r="H48" s="57"/>
      <c r="I48" s="57"/>
      <c r="J48" s="95"/>
      <c r="K48" s="251">
        <f t="shared" si="3"/>
        <v>0</v>
      </c>
      <c r="L48" s="250"/>
      <c r="M48" s="22">
        <f t="shared" si="2"/>
      </c>
      <c r="N48" s="237"/>
    </row>
    <row r="49" spans="1:14" ht="18">
      <c r="A49" s="57"/>
      <c r="B49" s="57"/>
      <c r="C49" s="57"/>
      <c r="D49" s="358"/>
      <c r="E49" s="358"/>
      <c r="F49" s="57"/>
      <c r="G49" s="57"/>
      <c r="H49" s="57"/>
      <c r="I49" s="57"/>
      <c r="J49" s="95"/>
      <c r="K49" s="251">
        <f t="shared" si="3"/>
        <v>0</v>
      </c>
      <c r="L49" s="250"/>
      <c r="M49" s="22">
        <f t="shared" si="2"/>
      </c>
      <c r="N49" s="237"/>
    </row>
    <row r="50" spans="1:14" ht="18">
      <c r="A50" s="57"/>
      <c r="B50" s="57"/>
      <c r="C50" s="57"/>
      <c r="D50" s="358"/>
      <c r="E50" s="358"/>
      <c r="F50" s="57"/>
      <c r="G50" s="57"/>
      <c r="H50" s="57"/>
      <c r="I50" s="57"/>
      <c r="J50" s="95"/>
      <c r="K50" s="251">
        <f t="shared" si="3"/>
        <v>0</v>
      </c>
      <c r="L50" s="250"/>
      <c r="M50" s="22">
        <f t="shared" si="2"/>
      </c>
      <c r="N50" s="53"/>
    </row>
    <row r="51" spans="1:12" ht="18.75" customHeight="1">
      <c r="A51" s="237"/>
      <c r="B51" s="237"/>
      <c r="C51" s="237"/>
      <c r="D51" s="237"/>
      <c r="E51" s="237"/>
      <c r="F51" s="237"/>
      <c r="G51" s="237"/>
      <c r="H51" s="237"/>
      <c r="I51" s="237"/>
      <c r="J51" s="237"/>
      <c r="K51" s="237"/>
      <c r="L51" s="237"/>
    </row>
    <row r="52" spans="1:15" ht="22.5" customHeight="1">
      <c r="A52" s="244" t="s">
        <v>288</v>
      </c>
      <c r="B52" s="178"/>
      <c r="C52" s="178"/>
      <c r="D52" s="178"/>
      <c r="E52" s="178"/>
      <c r="F52" s="178"/>
      <c r="G52" s="178"/>
      <c r="H52" s="178"/>
      <c r="I52" s="178"/>
      <c r="J52" s="178"/>
      <c r="K52" s="178"/>
      <c r="L52" s="245"/>
      <c r="M52" s="245"/>
      <c r="N52" s="245"/>
      <c r="O52" s="245"/>
    </row>
    <row r="53" spans="1:11" s="52" customFormat="1" ht="17.25" customHeight="1" thickBot="1">
      <c r="A53" s="105"/>
      <c r="B53" s="22"/>
      <c r="C53" s="22"/>
      <c r="D53" s="22"/>
      <c r="E53" s="22"/>
      <c r="F53" s="22"/>
      <c r="G53" s="22"/>
      <c r="H53" s="22"/>
      <c r="I53" s="22"/>
      <c r="J53" s="22"/>
      <c r="K53" s="22"/>
    </row>
    <row r="54" spans="1:15" ht="17.25" customHeight="1" thickBot="1">
      <c r="A54" s="108"/>
      <c r="B54" s="108"/>
      <c r="C54" s="108"/>
      <c r="D54" s="108"/>
      <c r="E54" s="108"/>
      <c r="F54" s="108"/>
      <c r="G54" s="108"/>
      <c r="H54" s="108"/>
      <c r="I54" s="108"/>
      <c r="J54" s="108"/>
      <c r="K54" s="108"/>
      <c r="L54" s="108"/>
      <c r="M54" s="109" t="s">
        <v>37</v>
      </c>
      <c r="N54" s="239">
        <f>SUM(K56:L62)</f>
        <v>0</v>
      </c>
      <c r="O54" s="117">
        <f>IF(N54&gt;0,"kg","")</f>
      </c>
    </row>
    <row r="55" spans="1:13" ht="50.25" customHeight="1">
      <c r="A55" s="231" t="s">
        <v>36</v>
      </c>
      <c r="B55" s="231" t="s">
        <v>31</v>
      </c>
      <c r="C55" s="232" t="s">
        <v>102</v>
      </c>
      <c r="D55" s="357" t="s">
        <v>103</v>
      </c>
      <c r="E55" s="357"/>
      <c r="F55" s="233" t="s">
        <v>25</v>
      </c>
      <c r="G55" s="234" t="s">
        <v>32</v>
      </c>
      <c r="H55" s="234" t="s">
        <v>33</v>
      </c>
      <c r="I55" s="235" t="s">
        <v>34</v>
      </c>
      <c r="J55" s="231" t="s">
        <v>35</v>
      </c>
      <c r="K55" s="232" t="s">
        <v>264</v>
      </c>
      <c r="L55" s="249"/>
      <c r="M55" s="12" t="s">
        <v>107</v>
      </c>
    </row>
    <row r="56" spans="1:13" ht="16.5">
      <c r="A56" s="55"/>
      <c r="B56" s="55"/>
      <c r="C56" s="55"/>
      <c r="D56" s="360"/>
      <c r="E56" s="360"/>
      <c r="F56" s="55"/>
      <c r="G56" s="55"/>
      <c r="H56" s="55"/>
      <c r="I56" s="55"/>
      <c r="J56" s="101"/>
      <c r="K56" s="251">
        <f>IF(G56-H56+I56&lt;0,"error en los datos introducidos",IF(OR(G56&gt;0,H56&gt;0,I56&gt;0),IF(J56&gt;0,J56*(G56+I56-H56),"error introducir el % de COV"),0))</f>
        <v>0</v>
      </c>
      <c r="L56" s="250"/>
      <c r="M56" s="22">
        <f aca="true" t="shared" si="4" ref="M56:M62">IF(K56&gt;"","kg","")</f>
      </c>
    </row>
    <row r="57" spans="1:13" ht="16.5">
      <c r="A57" s="57"/>
      <c r="B57" s="57"/>
      <c r="C57" s="57"/>
      <c r="D57" s="358"/>
      <c r="E57" s="358"/>
      <c r="F57" s="57"/>
      <c r="G57" s="57"/>
      <c r="H57" s="57"/>
      <c r="I57" s="57"/>
      <c r="J57" s="95"/>
      <c r="K57" s="251">
        <f aca="true" t="shared" si="5" ref="K57:K62">IF(G57-H57+I57&lt;0,"error en los datos introducidos",IF(OR(G57&gt;0,H57&gt;0,I57&gt;0),IF(J57&gt;0,J57*(G57+I57-H57),"error introducir el % de COV"),0))</f>
        <v>0</v>
      </c>
      <c r="L57" s="250"/>
      <c r="M57" s="22">
        <f t="shared" si="4"/>
      </c>
    </row>
    <row r="58" spans="1:13" ht="16.5">
      <c r="A58" s="57"/>
      <c r="B58" s="57"/>
      <c r="C58" s="57"/>
      <c r="D58" s="358"/>
      <c r="E58" s="358"/>
      <c r="F58" s="57"/>
      <c r="G58" s="57"/>
      <c r="H58" s="57"/>
      <c r="I58" s="57"/>
      <c r="J58" s="95"/>
      <c r="K58" s="251">
        <f t="shared" si="5"/>
        <v>0</v>
      </c>
      <c r="L58" s="250"/>
      <c r="M58" s="22">
        <f t="shared" si="4"/>
      </c>
    </row>
    <row r="59" spans="1:13" ht="16.5">
      <c r="A59" s="57"/>
      <c r="B59" s="57"/>
      <c r="C59" s="57"/>
      <c r="D59" s="358"/>
      <c r="E59" s="358"/>
      <c r="F59" s="57"/>
      <c r="G59" s="57"/>
      <c r="H59" s="57"/>
      <c r="I59" s="57"/>
      <c r="J59" s="95"/>
      <c r="K59" s="251">
        <f t="shared" si="5"/>
        <v>0</v>
      </c>
      <c r="L59" s="250"/>
      <c r="M59" s="22">
        <f t="shared" si="4"/>
      </c>
    </row>
    <row r="60" spans="1:14" s="52" customFormat="1" ht="18">
      <c r="A60" s="57"/>
      <c r="B60" s="57"/>
      <c r="C60" s="57"/>
      <c r="D60" s="358"/>
      <c r="E60" s="358"/>
      <c r="F60" s="57"/>
      <c r="G60" s="57"/>
      <c r="H60" s="57"/>
      <c r="I60" s="57"/>
      <c r="J60" s="95"/>
      <c r="K60" s="251">
        <f t="shared" si="5"/>
        <v>0</v>
      </c>
      <c r="L60" s="250"/>
      <c r="M60" s="22">
        <f t="shared" si="4"/>
      </c>
      <c r="N60" s="237"/>
    </row>
    <row r="61" spans="1:14" ht="18">
      <c r="A61" s="57"/>
      <c r="B61" s="57"/>
      <c r="C61" s="57"/>
      <c r="D61" s="358"/>
      <c r="E61" s="358"/>
      <c r="F61" s="57"/>
      <c r="G61" s="57"/>
      <c r="H61" s="57"/>
      <c r="I61" s="57"/>
      <c r="J61" s="95"/>
      <c r="K61" s="251">
        <f t="shared" si="5"/>
        <v>0</v>
      </c>
      <c r="L61" s="250"/>
      <c r="M61" s="22">
        <f t="shared" si="4"/>
      </c>
      <c r="N61" s="236"/>
    </row>
    <row r="62" spans="1:14" ht="18">
      <c r="A62" s="57"/>
      <c r="B62" s="57"/>
      <c r="C62" s="57"/>
      <c r="D62" s="358"/>
      <c r="E62" s="358"/>
      <c r="F62" s="57"/>
      <c r="G62" s="57"/>
      <c r="H62" s="57"/>
      <c r="I62" s="57"/>
      <c r="J62" s="95"/>
      <c r="K62" s="251">
        <f t="shared" si="5"/>
        <v>0</v>
      </c>
      <c r="L62" s="250"/>
      <c r="M62" s="22">
        <f t="shared" si="4"/>
      </c>
      <c r="N62" s="236"/>
    </row>
    <row r="63" spans="1:14" ht="18">
      <c r="A63" s="236"/>
      <c r="B63" s="236"/>
      <c r="C63" s="236"/>
      <c r="D63" s="236"/>
      <c r="E63" s="236"/>
      <c r="F63" s="236"/>
      <c r="G63" s="236"/>
      <c r="H63" s="236"/>
      <c r="I63" s="236"/>
      <c r="J63" s="236"/>
      <c r="K63" s="236"/>
      <c r="L63" s="236"/>
      <c r="M63" s="236"/>
      <c r="N63" s="236"/>
    </row>
  </sheetData>
  <sheetProtection/>
  <mergeCells count="22">
    <mergeCell ref="A37:N37"/>
    <mergeCell ref="D58:E58"/>
    <mergeCell ref="D61:E61"/>
    <mergeCell ref="D42:E42"/>
    <mergeCell ref="A38:L38"/>
    <mergeCell ref="D43:E43"/>
    <mergeCell ref="D60:E60"/>
    <mergeCell ref="D47:E47"/>
    <mergeCell ref="D59:E59"/>
    <mergeCell ref="D48:E48"/>
    <mergeCell ref="D57:E57"/>
    <mergeCell ref="D56:E56"/>
    <mergeCell ref="B3:K4"/>
    <mergeCell ref="H9:I9"/>
    <mergeCell ref="D41:E41"/>
    <mergeCell ref="D46:E46"/>
    <mergeCell ref="D45:E45"/>
    <mergeCell ref="D62:E62"/>
    <mergeCell ref="D49:E49"/>
    <mergeCell ref="D50:E50"/>
    <mergeCell ref="D55:E55"/>
    <mergeCell ref="D44:E44"/>
  </mergeCells>
  <printOptions/>
  <pageMargins left="0.7480314960629921" right="0.7480314960629921" top="0.984251968503937" bottom="0.984251968503937" header="0" footer="0"/>
  <pageSetup horizontalDpi="600" verticalDpi="600" orientation="landscape" paperSize="9" scale="59" r:id="rId4"/>
  <headerFooter alignWithMargins="0">
    <oddHeader>&amp;R&amp;G</oddHeader>
  </headerFooter>
  <rowBreaks count="1" manualBreakCount="1">
    <brk id="35" max="14" man="1"/>
  </rowBreaks>
  <legacyDrawing r:id="rId2"/>
  <legacyDrawingHF r:id="rId3"/>
</worksheet>
</file>

<file path=xl/worksheets/sheet5.xml><?xml version="1.0" encoding="utf-8"?>
<worksheet xmlns="http://schemas.openxmlformats.org/spreadsheetml/2006/main" xmlns:r="http://schemas.openxmlformats.org/officeDocument/2006/relationships">
  <sheetPr codeName="Hoja17"/>
  <dimension ref="A2:N10"/>
  <sheetViews>
    <sheetView showFormulas="1" showGridLines="0" showZeros="0" view="pageBreakPreview" zoomScale="75" zoomScaleSheetLayoutView="75" zoomScalePageLayoutView="0" workbookViewId="0" topLeftCell="F2">
      <selection activeCell="H14" sqref="H14"/>
    </sheetView>
  </sheetViews>
  <sheetFormatPr defaultColWidth="11.00390625" defaultRowHeight="15"/>
  <cols>
    <col min="1" max="1" width="8.00390625" style="0" customWidth="1"/>
    <col min="2" max="3" width="12.125" style="0" customWidth="1"/>
    <col min="12" max="12" width="14.625" style="0" customWidth="1"/>
    <col min="13" max="13" width="13.50390625" style="0" customWidth="1"/>
    <col min="14" max="14" width="4.125" style="0" customWidth="1"/>
  </cols>
  <sheetData>
    <row r="1" ht="53.25" customHeight="1" hidden="1"/>
    <row r="2" spans="1:14" s="120" customFormat="1" ht="21" thickBot="1">
      <c r="A2" s="278">
        <f>PGD!C2</f>
        <v>0</v>
      </c>
      <c r="B2" s="278"/>
      <c r="C2" s="278"/>
      <c r="D2" s="278"/>
      <c r="E2" s="278"/>
      <c r="F2" s="278"/>
      <c r="G2" s="278"/>
      <c r="H2" s="278"/>
      <c r="I2" s="278"/>
      <c r="J2" s="278"/>
      <c r="K2" s="278"/>
      <c r="L2" s="278" t="s">
        <v>111</v>
      </c>
      <c r="M2" s="278">
        <f>PGD!C5</f>
        <v>0</v>
      </c>
      <c r="N2" s="278"/>
    </row>
    <row r="3" spans="1:14" ht="75" customHeight="1" thickBot="1">
      <c r="A3" s="179" t="s">
        <v>39</v>
      </c>
      <c r="B3" s="361" t="s">
        <v>51</v>
      </c>
      <c r="C3" s="361"/>
      <c r="D3" s="361"/>
      <c r="E3" s="361"/>
      <c r="F3" s="361"/>
      <c r="G3" s="361"/>
      <c r="H3" s="361"/>
      <c r="I3" s="361"/>
      <c r="J3" s="361"/>
      <c r="K3" s="361"/>
      <c r="L3" s="279" t="s">
        <v>52</v>
      </c>
      <c r="M3" s="280"/>
      <c r="N3" t="s">
        <v>91</v>
      </c>
    </row>
    <row r="4" spans="1:13" ht="16.5" customHeight="1">
      <c r="A4" s="28"/>
      <c r="B4" s="29"/>
      <c r="C4" s="29"/>
      <c r="D4" s="29"/>
      <c r="E4" s="29"/>
      <c r="F4" s="29"/>
      <c r="G4" s="29"/>
      <c r="H4" s="29"/>
      <c r="I4" s="29"/>
      <c r="J4" s="29"/>
      <c r="K4" s="29"/>
      <c r="L4" s="23"/>
      <c r="M4" s="22"/>
    </row>
    <row r="5" spans="1:13" ht="16.5" customHeight="1">
      <c r="A5" s="362" t="s">
        <v>249</v>
      </c>
      <c r="B5" s="362"/>
      <c r="C5" s="362"/>
      <c r="D5" s="362"/>
      <c r="E5" s="362"/>
      <c r="F5" s="362"/>
      <c r="G5" s="362"/>
      <c r="H5" s="362"/>
      <c r="I5" s="362"/>
      <c r="J5" s="362"/>
      <c r="K5" s="362"/>
      <c r="L5" s="362"/>
      <c r="M5" s="362"/>
    </row>
    <row r="6" spans="1:13" ht="16.5" customHeight="1" thickBot="1">
      <c r="A6" s="362"/>
      <c r="B6" s="362"/>
      <c r="C6" s="362"/>
      <c r="D6" s="362"/>
      <c r="E6" s="362"/>
      <c r="F6" s="362"/>
      <c r="G6" s="362"/>
      <c r="H6" s="362"/>
      <c r="I6" s="362"/>
      <c r="J6" s="362"/>
      <c r="K6" s="362"/>
      <c r="L6" s="362"/>
      <c r="M6" s="362"/>
    </row>
    <row r="7" spans="1:13" s="22" customFormat="1" ht="118.5" customHeight="1" thickBot="1">
      <c r="A7" s="363"/>
      <c r="B7" s="364"/>
      <c r="C7" s="364"/>
      <c r="D7" s="364"/>
      <c r="E7" s="364"/>
      <c r="F7" s="364"/>
      <c r="G7" s="364"/>
      <c r="H7" s="364"/>
      <c r="I7" s="364"/>
      <c r="J7" s="364"/>
      <c r="K7" s="364"/>
      <c r="L7" s="364"/>
      <c r="M7" s="365"/>
    </row>
    <row r="8" spans="1:13" s="22" customFormat="1" ht="17.25" thickBot="1">
      <c r="A8" s="63" t="s">
        <v>89</v>
      </c>
      <c r="B8" s="32"/>
      <c r="C8" s="32"/>
      <c r="D8" s="33"/>
      <c r="E8" s="33"/>
      <c r="F8" s="34"/>
      <c r="G8" s="32"/>
      <c r="H8" s="33"/>
      <c r="I8" s="33"/>
      <c r="J8" s="33"/>
      <c r="K8" s="33"/>
      <c r="L8" s="33"/>
      <c r="M8" s="23"/>
    </row>
    <row r="9" spans="1:13" s="22" customFormat="1" ht="176.25" customHeight="1" thickBot="1">
      <c r="A9" s="363"/>
      <c r="B9" s="364"/>
      <c r="C9" s="364"/>
      <c r="D9" s="364"/>
      <c r="E9" s="364"/>
      <c r="F9" s="364"/>
      <c r="G9" s="364"/>
      <c r="H9" s="364"/>
      <c r="I9" s="364"/>
      <c r="J9" s="364"/>
      <c r="K9" s="364"/>
      <c r="L9" s="364"/>
      <c r="M9" s="365"/>
    </row>
    <row r="10" spans="1:13" ht="15.75">
      <c r="A10" s="24"/>
      <c r="B10" s="24"/>
      <c r="C10" s="24"/>
      <c r="D10" s="24"/>
      <c r="E10" s="24"/>
      <c r="F10" s="24"/>
      <c r="G10" s="25"/>
      <c r="H10" s="26"/>
      <c r="I10" s="26"/>
      <c r="J10" s="26"/>
      <c r="K10" s="26"/>
      <c r="L10" s="26"/>
      <c r="M10" s="26"/>
    </row>
    <row r="11" s="97" customFormat="1" ht="15.75"/>
  </sheetData>
  <sheetProtection/>
  <mergeCells count="4">
    <mergeCell ref="B3:K3"/>
    <mergeCell ref="A5:M6"/>
    <mergeCell ref="A7:M7"/>
    <mergeCell ref="A9:M9"/>
  </mergeCells>
  <printOptions/>
  <pageMargins left="0.7480314960629921" right="0.7480314960629921" top="0.984251968503937" bottom="0.984251968503937" header="0" footer="0"/>
  <pageSetup horizontalDpi="600" verticalDpi="600" orientation="landscape" paperSize="9" scale="77" r:id="rId2"/>
  <headerFooter alignWithMargins="0">
    <oddHeader>&amp;R&amp;G</oddHeader>
  </headerFooter>
  <legacyDrawingHF r:id="rId1"/>
</worksheet>
</file>

<file path=xl/worksheets/sheet6.xml><?xml version="1.0" encoding="utf-8"?>
<worksheet xmlns="http://schemas.openxmlformats.org/spreadsheetml/2006/main" xmlns:r="http://schemas.openxmlformats.org/officeDocument/2006/relationships">
  <sheetPr codeName="Hoja18">
    <tabColor theme="2"/>
  </sheetPr>
  <dimension ref="A2:W73"/>
  <sheetViews>
    <sheetView showGridLines="0" showZeros="0" zoomScaleSheetLayoutView="75" zoomScalePageLayoutView="0" workbookViewId="0" topLeftCell="A2">
      <selection activeCell="K55" sqref="K55:K56"/>
    </sheetView>
  </sheetViews>
  <sheetFormatPr defaultColWidth="7.625" defaultRowHeight="15"/>
  <cols>
    <col min="1" max="1" width="8.25390625" style="0" customWidth="1"/>
    <col min="2" max="2" width="7.625" style="0" customWidth="1"/>
    <col min="3" max="3" width="7.625" style="0" hidden="1" customWidth="1"/>
    <col min="4" max="4" width="7.625" style="0" customWidth="1"/>
    <col min="5" max="5" width="7.625" style="0" hidden="1" customWidth="1"/>
    <col min="6" max="6" width="7.625" style="0" customWidth="1"/>
    <col min="7" max="7" width="7.625" style="0" hidden="1" customWidth="1"/>
    <col min="8" max="9" width="10.625" style="0" customWidth="1"/>
    <col min="10" max="10" width="14.125" style="0" customWidth="1"/>
    <col min="11" max="11" width="9.125" style="0" customWidth="1"/>
    <col min="12" max="12" width="7.625" style="0" customWidth="1"/>
    <col min="13" max="13" width="12.625" style="0" customWidth="1"/>
    <col min="14" max="14" width="8.125" style="0" customWidth="1"/>
    <col min="15" max="15" width="11.25390625" style="0" customWidth="1"/>
    <col min="16" max="16" width="11.875" style="0" customWidth="1"/>
    <col min="17" max="17" width="11.75390625" style="175" customWidth="1"/>
    <col min="18" max="18" width="11.875" style="0" customWidth="1"/>
    <col min="19" max="19" width="11.625" style="0" customWidth="1"/>
    <col min="20" max="20" width="9.125" style="0" customWidth="1"/>
  </cols>
  <sheetData>
    <row r="1" ht="45.75" customHeight="1" hidden="1"/>
    <row r="2" spans="1:22" s="120" customFormat="1" ht="23.25" thickBot="1">
      <c r="A2" s="278">
        <f>PGD!C2</f>
        <v>0</v>
      </c>
      <c r="B2" s="278"/>
      <c r="C2" s="278"/>
      <c r="D2" s="278"/>
      <c r="E2" s="278"/>
      <c r="F2" s="278"/>
      <c r="G2" s="278"/>
      <c r="H2" s="278"/>
      <c r="I2" s="278"/>
      <c r="J2" s="278"/>
      <c r="K2" s="278"/>
      <c r="L2" s="278"/>
      <c r="M2" s="278"/>
      <c r="N2" s="278"/>
      <c r="O2" s="278"/>
      <c r="P2" s="278"/>
      <c r="Q2" s="284"/>
      <c r="R2" s="278"/>
      <c r="S2" s="278" t="s">
        <v>111</v>
      </c>
      <c r="T2" s="278">
        <f>PGD!C5</f>
        <v>0</v>
      </c>
      <c r="U2" s="278"/>
      <c r="V2" s="278"/>
    </row>
    <row r="3" spans="1:22" ht="40.5" customHeight="1" thickBot="1">
      <c r="A3" s="226" t="s">
        <v>40</v>
      </c>
      <c r="B3" s="370" t="s">
        <v>41</v>
      </c>
      <c r="C3" s="370"/>
      <c r="D3" s="370"/>
      <c r="E3" s="370"/>
      <c r="F3" s="370"/>
      <c r="G3" s="370"/>
      <c r="H3" s="370"/>
      <c r="I3" s="370"/>
      <c r="J3" s="370"/>
      <c r="K3" s="370"/>
      <c r="L3" s="370"/>
      <c r="M3" s="370"/>
      <c r="N3" s="370"/>
      <c r="O3" s="370"/>
      <c r="P3" s="370"/>
      <c r="Q3" s="370"/>
      <c r="R3" s="370"/>
      <c r="S3" s="281" t="s">
        <v>56</v>
      </c>
      <c r="T3" s="282">
        <f>T7+T37+T55</f>
        <v>0</v>
      </c>
      <c r="U3" s="283">
        <f>IF(T3&gt;0,"kg",0)</f>
        <v>0</v>
      </c>
      <c r="V3" s="268"/>
    </row>
    <row r="4" spans="1:21" s="52" customFormat="1" ht="32.25" customHeight="1" thickTop="1">
      <c r="A4" s="222"/>
      <c r="B4" s="94"/>
      <c r="C4" s="94"/>
      <c r="D4" s="94"/>
      <c r="E4" s="94"/>
      <c r="F4" s="94"/>
      <c r="G4" s="94"/>
      <c r="H4" s="94"/>
      <c r="I4" s="94"/>
      <c r="J4" s="94"/>
      <c r="K4" s="94"/>
      <c r="L4" s="94"/>
      <c r="M4" s="94"/>
      <c r="N4" s="94"/>
      <c r="O4" s="94"/>
      <c r="P4" s="94"/>
      <c r="Q4" s="94"/>
      <c r="R4" s="94"/>
      <c r="S4" s="223"/>
      <c r="T4" s="224"/>
      <c r="U4" s="225"/>
    </row>
    <row r="5" spans="1:21" ht="22.5" customHeight="1">
      <c r="A5" s="244" t="s">
        <v>253</v>
      </c>
      <c r="B5" s="253"/>
      <c r="C5" s="253"/>
      <c r="D5" s="253"/>
      <c r="E5" s="253"/>
      <c r="F5" s="253"/>
      <c r="G5" s="253"/>
      <c r="H5" s="253"/>
      <c r="I5" s="253"/>
      <c r="J5" s="253"/>
      <c r="K5" s="253"/>
      <c r="L5" s="253"/>
      <c r="M5" s="253"/>
      <c r="N5" s="253"/>
      <c r="O5" s="253"/>
      <c r="P5" s="253"/>
      <c r="Q5" s="253"/>
      <c r="R5" s="253"/>
      <c r="S5" s="253"/>
      <c r="T5" s="253"/>
      <c r="U5" s="253"/>
    </row>
    <row r="6" spans="1:21" ht="23.25" customHeight="1" thickBot="1">
      <c r="A6" s="252"/>
      <c r="B6" s="252"/>
      <c r="C6" s="252"/>
      <c r="D6" s="252"/>
      <c r="E6" s="252"/>
      <c r="F6" s="252"/>
      <c r="G6" s="252"/>
      <c r="H6" s="252"/>
      <c r="I6" s="252"/>
      <c r="J6" s="252"/>
      <c r="K6" s="252"/>
      <c r="L6" s="252"/>
      <c r="M6" s="252"/>
      <c r="N6" s="252"/>
      <c r="O6" s="252"/>
      <c r="P6" s="252"/>
      <c r="Q6" s="252"/>
      <c r="R6" s="252"/>
      <c r="S6" s="252"/>
      <c r="T6" s="252"/>
      <c r="U6" s="252"/>
    </row>
    <row r="7" spans="1:21" ht="23.25" thickBot="1">
      <c r="A7" s="105"/>
      <c r="B7" s="22"/>
      <c r="C7" s="151"/>
      <c r="D7" s="151"/>
      <c r="E7" s="151"/>
      <c r="F7" s="151"/>
      <c r="G7" s="151"/>
      <c r="H7" s="151"/>
      <c r="I7" s="151"/>
      <c r="J7" s="151"/>
      <c r="K7" s="151"/>
      <c r="L7" s="151"/>
      <c r="M7" s="151"/>
      <c r="N7" s="151"/>
      <c r="P7" s="212" t="s">
        <v>124</v>
      </c>
      <c r="Q7" s="213" t="s">
        <v>261</v>
      </c>
      <c r="S7" s="103" t="s">
        <v>37</v>
      </c>
      <c r="T7" s="107">
        <f>SUM(M10:M34)</f>
        <v>0</v>
      </c>
      <c r="U7" s="174">
        <f>IF(T7&gt;0,"kg",0)</f>
        <v>0</v>
      </c>
    </row>
    <row r="8" spans="1:23" ht="30.75" customHeight="1" thickBot="1">
      <c r="A8" s="149" t="s">
        <v>90</v>
      </c>
      <c r="B8" s="140" t="s">
        <v>266</v>
      </c>
      <c r="C8" s="140"/>
      <c r="D8" s="140"/>
      <c r="E8" s="140"/>
      <c r="F8" s="140"/>
      <c r="G8" s="140"/>
      <c r="H8" s="69"/>
      <c r="I8" s="152" t="s">
        <v>4</v>
      </c>
      <c r="J8" s="158" t="s">
        <v>8</v>
      </c>
      <c r="K8" s="154" t="s">
        <v>5</v>
      </c>
      <c r="L8" s="154" t="s">
        <v>6</v>
      </c>
      <c r="M8" s="156" t="s">
        <v>7</v>
      </c>
      <c r="N8" s="51"/>
      <c r="P8" s="214">
        <f>PGD!K21</f>
        <v>0</v>
      </c>
      <c r="Q8" s="215">
        <v>150</v>
      </c>
      <c r="R8" s="33"/>
      <c r="S8" s="22"/>
      <c r="T8" s="22"/>
      <c r="U8" s="22"/>
      <c r="V8" s="211"/>
      <c r="W8" s="33"/>
    </row>
    <row r="9" spans="1:23" ht="20.25" thickBot="1">
      <c r="A9" s="150"/>
      <c r="B9" s="65" t="s">
        <v>0</v>
      </c>
      <c r="C9" s="66" t="s">
        <v>108</v>
      </c>
      <c r="D9" s="67" t="s">
        <v>1</v>
      </c>
      <c r="E9" s="66" t="s">
        <v>108</v>
      </c>
      <c r="F9" s="67" t="s">
        <v>2</v>
      </c>
      <c r="G9" s="66" t="s">
        <v>108</v>
      </c>
      <c r="H9" s="68" t="s">
        <v>57</v>
      </c>
      <c r="I9" s="153"/>
      <c r="J9" s="159"/>
      <c r="K9" s="155"/>
      <c r="L9" s="155"/>
      <c r="M9" s="157"/>
      <c r="N9" s="139" t="s">
        <v>81</v>
      </c>
      <c r="P9" s="221" t="str">
        <f>IF(P8&lt;100000,"No se supera el umbral de consumo para esta actividad",0)</f>
        <v>No se supera el umbral de consumo para esta actividad</v>
      </c>
      <c r="R9" s="172"/>
      <c r="S9" s="22"/>
      <c r="T9" s="22"/>
      <c r="U9" s="22"/>
      <c r="V9" s="172"/>
      <c r="W9" s="34">
        <f>IF(N9="NO",1,0)</f>
        <v>0</v>
      </c>
    </row>
    <row r="10" spans="1:23" ht="16.5">
      <c r="A10" s="136"/>
      <c r="B10" s="55"/>
      <c r="C10" s="137">
        <f aca="true" t="shared" si="0" ref="C10:E25">IF(B10&gt;0,1,0)</f>
        <v>0</v>
      </c>
      <c r="D10" s="55"/>
      <c r="E10" s="137">
        <f t="shared" si="0"/>
        <v>0</v>
      </c>
      <c r="F10" s="55"/>
      <c r="G10" s="137">
        <f>IF(F10&gt;0,1,0)</f>
        <v>0</v>
      </c>
      <c r="H10" s="64">
        <f aca="true" t="shared" si="1" ref="H10:H25">IF(C10+E10+G10&gt;0,(B10+D10+F10)/(C10+E10+G10),0)</f>
        <v>0</v>
      </c>
      <c r="I10" s="138"/>
      <c r="J10" s="138"/>
      <c r="K10" s="55"/>
      <c r="L10" s="55"/>
      <c r="M10" s="254">
        <f>IF(H10=0,0,IF(OR(I10=0,J10=0,K10=0,L10=0),"error, faltan datos necesarios",H10*K10*I10*J10/(12*L10*1000000)))</f>
        <v>0</v>
      </c>
      <c r="N10" s="137">
        <f>IF($H10&gt;0,IF(OR($H10&gt;$Q$8,$B10&gt;1.5*$Q$8,$D10&gt;1.5*$Q$8,$F10&gt;1.5*$Q$8),"NO","si"),"")</f>
      </c>
      <c r="P10" s="229">
        <f>IF(H10=0,"",IF(OR(I10=0,J10=0,K10=0,L10=0),"error falta introducir datos necesarios",""))</f>
      </c>
      <c r="R10" s="22"/>
      <c r="S10" s="22"/>
      <c r="T10">
        <f>IF(N10="NO",1,0)</f>
        <v>0</v>
      </c>
      <c r="U10" s="22"/>
      <c r="V10" s="22"/>
      <c r="W10" s="34">
        <f aca="true" t="shared" si="2" ref="W10:W33">IF(N10="NO",1,0)</f>
        <v>0</v>
      </c>
    </row>
    <row r="11" spans="1:23" ht="16.5">
      <c r="A11" s="54"/>
      <c r="B11" s="57"/>
      <c r="C11" s="36">
        <f t="shared" si="0"/>
        <v>0</v>
      </c>
      <c r="D11" s="57"/>
      <c r="E11" s="36">
        <f t="shared" si="0"/>
        <v>0</v>
      </c>
      <c r="F11" s="57"/>
      <c r="G11" s="36">
        <f aca="true" t="shared" si="3" ref="G11:G25">IF(F11&gt;0,1,0)</f>
        <v>0</v>
      </c>
      <c r="H11" s="64">
        <f t="shared" si="1"/>
        <v>0</v>
      </c>
      <c r="I11" s="56"/>
      <c r="J11" s="56"/>
      <c r="K11" s="57"/>
      <c r="L11" s="57"/>
      <c r="M11" s="254">
        <f aca="true" t="shared" si="4" ref="M11:M33">IF(H11=0,0,IF(OR(I11=0,J11=0,K11=0,L11=0),"error, faltan datos necesarios",H11*K11*I11*J11/(12*L11*1000000)))</f>
        <v>0</v>
      </c>
      <c r="N11" s="137">
        <f aca="true" t="shared" si="5" ref="N11:N33">IF($H11&gt;0,IF(OR($H11&gt;$Q$8,$B11&gt;1.5*$Q$8,$D11&gt;1.5*$Q$8,$F11&gt;1.5*$Q$8),"NO","si"),"")</f>
      </c>
      <c r="P11" s="229">
        <f aca="true" t="shared" si="6" ref="P11:P33">IF(H11=0,"",IF(OR(I11=0,J11=0,K11=0,L11=0),"error falta introducir datos necesarios",""))</f>
      </c>
      <c r="T11">
        <f>IF(N11="NO",1,0)</f>
        <v>0</v>
      </c>
      <c r="W11" s="34">
        <f t="shared" si="2"/>
        <v>0</v>
      </c>
    </row>
    <row r="12" spans="1:23" ht="16.5">
      <c r="A12" s="54"/>
      <c r="B12" s="57"/>
      <c r="C12" s="36">
        <f t="shared" si="0"/>
        <v>0</v>
      </c>
      <c r="D12" s="57"/>
      <c r="E12" s="36">
        <f t="shared" si="0"/>
        <v>0</v>
      </c>
      <c r="F12" s="57"/>
      <c r="G12" s="36">
        <f t="shared" si="3"/>
        <v>0</v>
      </c>
      <c r="H12" s="64">
        <f t="shared" si="1"/>
        <v>0</v>
      </c>
      <c r="I12" s="56"/>
      <c r="J12" s="56"/>
      <c r="K12" s="57"/>
      <c r="L12" s="57"/>
      <c r="M12" s="254">
        <f t="shared" si="4"/>
        <v>0</v>
      </c>
      <c r="N12" s="137">
        <f t="shared" si="5"/>
      </c>
      <c r="P12" s="229">
        <f t="shared" si="6"/>
      </c>
      <c r="T12">
        <f>IF(N12="NO",1,0)</f>
        <v>0</v>
      </c>
      <c r="W12" s="34">
        <f t="shared" si="2"/>
        <v>0</v>
      </c>
    </row>
    <row r="13" spans="1:23" ht="16.5">
      <c r="A13" s="54"/>
      <c r="B13" s="57"/>
      <c r="C13" s="36">
        <f t="shared" si="0"/>
        <v>0</v>
      </c>
      <c r="D13" s="57"/>
      <c r="E13" s="36">
        <f t="shared" si="0"/>
        <v>0</v>
      </c>
      <c r="F13" s="57"/>
      <c r="G13" s="36">
        <f t="shared" si="3"/>
        <v>0</v>
      </c>
      <c r="H13" s="64">
        <f t="shared" si="1"/>
        <v>0</v>
      </c>
      <c r="I13" s="56"/>
      <c r="J13" s="56"/>
      <c r="K13" s="57"/>
      <c r="L13" s="57"/>
      <c r="M13" s="254">
        <f t="shared" si="4"/>
        <v>0</v>
      </c>
      <c r="N13" s="137">
        <f t="shared" si="5"/>
      </c>
      <c r="P13" s="229">
        <f t="shared" si="6"/>
      </c>
      <c r="T13">
        <f>IF(N13="NO",1,0)</f>
        <v>0</v>
      </c>
      <c r="W13" s="34">
        <f t="shared" si="2"/>
        <v>0</v>
      </c>
    </row>
    <row r="14" spans="1:23" ht="16.5">
      <c r="A14" s="54"/>
      <c r="B14" s="57"/>
      <c r="C14" s="36">
        <f t="shared" si="0"/>
        <v>0</v>
      </c>
      <c r="D14" s="57"/>
      <c r="E14" s="36">
        <f t="shared" si="0"/>
        <v>0</v>
      </c>
      <c r="F14" s="57"/>
      <c r="G14" s="36">
        <f t="shared" si="3"/>
        <v>0</v>
      </c>
      <c r="H14" s="64">
        <f t="shared" si="1"/>
        <v>0</v>
      </c>
      <c r="I14" s="56"/>
      <c r="J14" s="56"/>
      <c r="K14" s="57"/>
      <c r="L14" s="57"/>
      <c r="M14" s="254">
        <f t="shared" si="4"/>
        <v>0</v>
      </c>
      <c r="N14" s="137">
        <f t="shared" si="5"/>
      </c>
      <c r="P14" s="229">
        <f t="shared" si="6"/>
      </c>
      <c r="T14">
        <f>IF(N14="NO",1,0)</f>
        <v>0</v>
      </c>
      <c r="W14" s="34">
        <f t="shared" si="2"/>
        <v>0</v>
      </c>
    </row>
    <row r="15" spans="1:23" ht="16.5">
      <c r="A15" s="54"/>
      <c r="B15" s="57"/>
      <c r="C15" s="36">
        <f t="shared" si="0"/>
        <v>0</v>
      </c>
      <c r="D15" s="57"/>
      <c r="E15" s="36">
        <f t="shared" si="0"/>
        <v>0</v>
      </c>
      <c r="F15" s="57"/>
      <c r="G15" s="36">
        <f t="shared" si="3"/>
        <v>0</v>
      </c>
      <c r="H15" s="64">
        <f t="shared" si="1"/>
        <v>0</v>
      </c>
      <c r="I15" s="56"/>
      <c r="J15" s="56"/>
      <c r="K15" s="57"/>
      <c r="L15" s="57"/>
      <c r="M15" s="254">
        <f t="shared" si="4"/>
        <v>0</v>
      </c>
      <c r="N15" s="137">
        <f t="shared" si="5"/>
      </c>
      <c r="P15" s="229">
        <f t="shared" si="6"/>
      </c>
      <c r="T15">
        <f aca="true" t="shared" si="7" ref="T15:T33">IF(N15="NO",1,0)</f>
        <v>0</v>
      </c>
      <c r="W15" s="34">
        <f t="shared" si="2"/>
        <v>0</v>
      </c>
    </row>
    <row r="16" spans="1:23" ht="16.5">
      <c r="A16" s="54"/>
      <c r="B16" s="57"/>
      <c r="C16" s="36">
        <f t="shared" si="0"/>
        <v>0</v>
      </c>
      <c r="D16" s="57"/>
      <c r="E16" s="36">
        <f t="shared" si="0"/>
        <v>0</v>
      </c>
      <c r="F16" s="57"/>
      <c r="G16" s="36">
        <f t="shared" si="3"/>
        <v>0</v>
      </c>
      <c r="H16" s="64">
        <f t="shared" si="1"/>
        <v>0</v>
      </c>
      <c r="I16" s="56"/>
      <c r="J16" s="56"/>
      <c r="K16" s="57"/>
      <c r="L16" s="57"/>
      <c r="M16" s="254">
        <f t="shared" si="4"/>
        <v>0</v>
      </c>
      <c r="N16" s="137">
        <f t="shared" si="5"/>
      </c>
      <c r="P16" s="229">
        <f t="shared" si="6"/>
      </c>
      <c r="T16">
        <f t="shared" si="7"/>
        <v>0</v>
      </c>
      <c r="W16" s="34">
        <f t="shared" si="2"/>
        <v>0</v>
      </c>
    </row>
    <row r="17" spans="1:23" ht="16.5">
      <c r="A17" s="54"/>
      <c r="B17" s="57"/>
      <c r="C17" s="36">
        <f t="shared" si="0"/>
        <v>0</v>
      </c>
      <c r="D17" s="57"/>
      <c r="E17" s="36">
        <f t="shared" si="0"/>
        <v>0</v>
      </c>
      <c r="F17" s="57"/>
      <c r="G17" s="36">
        <f t="shared" si="3"/>
        <v>0</v>
      </c>
      <c r="H17" s="64">
        <f t="shared" si="1"/>
        <v>0</v>
      </c>
      <c r="I17" s="56"/>
      <c r="J17" s="56"/>
      <c r="K17" s="57"/>
      <c r="L17" s="57"/>
      <c r="M17" s="254">
        <f t="shared" si="4"/>
        <v>0</v>
      </c>
      <c r="N17" s="137">
        <f t="shared" si="5"/>
      </c>
      <c r="P17" s="229">
        <f t="shared" si="6"/>
      </c>
      <c r="T17">
        <f t="shared" si="7"/>
        <v>0</v>
      </c>
      <c r="W17" s="34">
        <f t="shared" si="2"/>
        <v>0</v>
      </c>
    </row>
    <row r="18" spans="1:23" ht="16.5">
      <c r="A18" s="54"/>
      <c r="B18" s="57"/>
      <c r="C18" s="36">
        <f t="shared" si="0"/>
        <v>0</v>
      </c>
      <c r="D18" s="57"/>
      <c r="E18" s="36">
        <f t="shared" si="0"/>
        <v>0</v>
      </c>
      <c r="F18" s="57"/>
      <c r="G18" s="36">
        <f t="shared" si="3"/>
        <v>0</v>
      </c>
      <c r="H18" s="64">
        <f t="shared" si="1"/>
        <v>0</v>
      </c>
      <c r="I18" s="56"/>
      <c r="J18" s="56"/>
      <c r="K18" s="57"/>
      <c r="L18" s="57"/>
      <c r="M18" s="254">
        <f t="shared" si="4"/>
        <v>0</v>
      </c>
      <c r="N18" s="137">
        <f t="shared" si="5"/>
      </c>
      <c r="P18" s="229">
        <f t="shared" si="6"/>
      </c>
      <c r="T18">
        <f t="shared" si="7"/>
        <v>0</v>
      </c>
      <c r="W18" s="34">
        <f t="shared" si="2"/>
        <v>0</v>
      </c>
    </row>
    <row r="19" spans="1:23" ht="16.5">
      <c r="A19" s="54"/>
      <c r="B19" s="57"/>
      <c r="C19" s="36">
        <f t="shared" si="0"/>
        <v>0</v>
      </c>
      <c r="D19" s="57"/>
      <c r="E19" s="36">
        <f t="shared" si="0"/>
        <v>0</v>
      </c>
      <c r="F19" s="57"/>
      <c r="G19" s="36">
        <f t="shared" si="3"/>
        <v>0</v>
      </c>
      <c r="H19" s="64">
        <f t="shared" si="1"/>
        <v>0</v>
      </c>
      <c r="I19" s="56"/>
      <c r="J19" s="56"/>
      <c r="K19" s="57"/>
      <c r="L19" s="57"/>
      <c r="M19" s="254">
        <f t="shared" si="4"/>
        <v>0</v>
      </c>
      <c r="N19" s="137">
        <f t="shared" si="5"/>
      </c>
      <c r="P19" s="229">
        <f t="shared" si="6"/>
      </c>
      <c r="T19">
        <f t="shared" si="7"/>
        <v>0</v>
      </c>
      <c r="W19" s="34">
        <f t="shared" si="2"/>
        <v>0</v>
      </c>
    </row>
    <row r="20" spans="1:23" ht="16.5">
      <c r="A20" s="54"/>
      <c r="B20" s="57"/>
      <c r="C20" s="36">
        <f t="shared" si="0"/>
        <v>0</v>
      </c>
      <c r="D20" s="57"/>
      <c r="E20" s="36">
        <f t="shared" si="0"/>
        <v>0</v>
      </c>
      <c r="F20" s="57"/>
      <c r="G20" s="36">
        <f t="shared" si="3"/>
        <v>0</v>
      </c>
      <c r="H20" s="64">
        <f t="shared" si="1"/>
        <v>0</v>
      </c>
      <c r="I20" s="56"/>
      <c r="J20" s="56"/>
      <c r="K20" s="57"/>
      <c r="L20" s="57"/>
      <c r="M20" s="254">
        <f t="shared" si="4"/>
        <v>0</v>
      </c>
      <c r="N20" s="137">
        <f t="shared" si="5"/>
      </c>
      <c r="P20" s="229">
        <f t="shared" si="6"/>
      </c>
      <c r="T20">
        <f t="shared" si="7"/>
        <v>0</v>
      </c>
      <c r="W20" s="34">
        <f t="shared" si="2"/>
        <v>0</v>
      </c>
    </row>
    <row r="21" spans="1:23" ht="16.5">
      <c r="A21" s="54"/>
      <c r="B21" s="57"/>
      <c r="C21" s="36">
        <f t="shared" si="0"/>
        <v>0</v>
      </c>
      <c r="D21" s="57"/>
      <c r="E21" s="36">
        <f t="shared" si="0"/>
        <v>0</v>
      </c>
      <c r="F21" s="57"/>
      <c r="G21" s="36">
        <f t="shared" si="3"/>
        <v>0</v>
      </c>
      <c r="H21" s="64">
        <f t="shared" si="1"/>
        <v>0</v>
      </c>
      <c r="I21" s="56"/>
      <c r="J21" s="56"/>
      <c r="K21" s="57"/>
      <c r="L21" s="57"/>
      <c r="M21" s="254">
        <f t="shared" si="4"/>
        <v>0</v>
      </c>
      <c r="N21" s="137">
        <f t="shared" si="5"/>
      </c>
      <c r="P21" s="229">
        <f t="shared" si="6"/>
      </c>
      <c r="T21">
        <f t="shared" si="7"/>
        <v>0</v>
      </c>
      <c r="W21" s="34">
        <f t="shared" si="2"/>
        <v>0</v>
      </c>
    </row>
    <row r="22" spans="1:23" ht="16.5">
      <c r="A22" s="54"/>
      <c r="B22" s="57"/>
      <c r="C22" s="36">
        <f t="shared" si="0"/>
        <v>0</v>
      </c>
      <c r="D22" s="57"/>
      <c r="E22" s="36">
        <f t="shared" si="0"/>
        <v>0</v>
      </c>
      <c r="F22" s="57"/>
      <c r="G22" s="36">
        <f t="shared" si="3"/>
        <v>0</v>
      </c>
      <c r="H22" s="64">
        <f t="shared" si="1"/>
        <v>0</v>
      </c>
      <c r="I22" s="56"/>
      <c r="J22" s="56"/>
      <c r="K22" s="57"/>
      <c r="L22" s="57"/>
      <c r="M22" s="254">
        <f t="shared" si="4"/>
        <v>0</v>
      </c>
      <c r="N22" s="137">
        <f t="shared" si="5"/>
      </c>
      <c r="P22" s="229">
        <f t="shared" si="6"/>
      </c>
      <c r="T22">
        <f t="shared" si="7"/>
        <v>0</v>
      </c>
      <c r="W22" s="34">
        <f t="shared" si="2"/>
        <v>0</v>
      </c>
    </row>
    <row r="23" spans="1:23" ht="16.5">
      <c r="A23" s="54"/>
      <c r="B23" s="57"/>
      <c r="C23" s="36">
        <f t="shared" si="0"/>
        <v>0</v>
      </c>
      <c r="D23" s="57"/>
      <c r="E23" s="36">
        <f t="shared" si="0"/>
        <v>0</v>
      </c>
      <c r="F23" s="57"/>
      <c r="G23" s="36">
        <f t="shared" si="3"/>
        <v>0</v>
      </c>
      <c r="H23" s="64">
        <f t="shared" si="1"/>
        <v>0</v>
      </c>
      <c r="I23" s="56"/>
      <c r="J23" s="56"/>
      <c r="K23" s="57"/>
      <c r="L23" s="57"/>
      <c r="M23" s="254">
        <f t="shared" si="4"/>
        <v>0</v>
      </c>
      <c r="N23" s="137">
        <f t="shared" si="5"/>
      </c>
      <c r="P23" s="229">
        <f t="shared" si="6"/>
      </c>
      <c r="T23">
        <f t="shared" si="7"/>
        <v>0</v>
      </c>
      <c r="W23" s="34">
        <f t="shared" si="2"/>
        <v>0</v>
      </c>
    </row>
    <row r="24" spans="1:23" ht="16.5">
      <c r="A24" s="54"/>
      <c r="B24" s="110"/>
      <c r="C24" s="36">
        <f t="shared" si="0"/>
        <v>0</v>
      </c>
      <c r="D24" s="57"/>
      <c r="E24" s="36">
        <f t="shared" si="0"/>
        <v>0</v>
      </c>
      <c r="F24" s="57"/>
      <c r="G24" s="36">
        <f t="shared" si="3"/>
        <v>0</v>
      </c>
      <c r="H24" s="64">
        <f t="shared" si="1"/>
        <v>0</v>
      </c>
      <c r="I24" s="56"/>
      <c r="J24" s="56"/>
      <c r="K24" s="57"/>
      <c r="L24" s="57"/>
      <c r="M24" s="254">
        <f t="shared" si="4"/>
        <v>0</v>
      </c>
      <c r="N24" s="137">
        <f t="shared" si="5"/>
      </c>
      <c r="O24" s="210"/>
      <c r="P24" s="229">
        <f t="shared" si="6"/>
      </c>
      <c r="T24">
        <f t="shared" si="7"/>
        <v>0</v>
      </c>
      <c r="W24" s="34">
        <f t="shared" si="2"/>
        <v>0</v>
      </c>
    </row>
    <row r="25" spans="1:23" ht="16.5">
      <c r="A25" s="54"/>
      <c r="B25" s="110"/>
      <c r="C25" s="36">
        <f t="shared" si="0"/>
        <v>0</v>
      </c>
      <c r="D25" s="57"/>
      <c r="E25" s="36">
        <f t="shared" si="0"/>
        <v>0</v>
      </c>
      <c r="F25" s="57"/>
      <c r="G25" s="36">
        <f t="shared" si="3"/>
        <v>0</v>
      </c>
      <c r="H25" s="64">
        <f t="shared" si="1"/>
        <v>0</v>
      </c>
      <c r="I25" s="56"/>
      <c r="J25" s="56"/>
      <c r="K25" s="57"/>
      <c r="L25" s="57"/>
      <c r="M25" s="254">
        <f t="shared" si="4"/>
        <v>0</v>
      </c>
      <c r="N25" s="137">
        <f t="shared" si="5"/>
      </c>
      <c r="P25" s="229">
        <f t="shared" si="6"/>
      </c>
      <c r="T25">
        <f t="shared" si="7"/>
        <v>0</v>
      </c>
      <c r="W25" s="34">
        <f t="shared" si="2"/>
        <v>0</v>
      </c>
    </row>
    <row r="26" spans="1:23" ht="16.5">
      <c r="A26" s="54"/>
      <c r="B26" s="110"/>
      <c r="C26" s="36">
        <f aca="true" t="shared" si="8" ref="C26:C33">IF(B26&gt;0,1,0)</f>
        <v>0</v>
      </c>
      <c r="D26" s="57"/>
      <c r="E26" s="36">
        <f aca="true" t="shared" si="9" ref="E26:E33">IF(D26&gt;0,1,0)</f>
        <v>0</v>
      </c>
      <c r="F26" s="57"/>
      <c r="G26" s="36">
        <f aca="true" t="shared" si="10" ref="G26:G33">IF(F26&gt;0,1,0)</f>
        <v>0</v>
      </c>
      <c r="H26" s="64">
        <f aca="true" t="shared" si="11" ref="H26:H33">IF(C26+E26+G26&gt;0,(B26+D26+F26)/(C26+E26+G26),0)</f>
        <v>0</v>
      </c>
      <c r="I26" s="56"/>
      <c r="J26" s="56"/>
      <c r="K26" s="57"/>
      <c r="L26" s="57"/>
      <c r="M26" s="254">
        <f t="shared" si="4"/>
        <v>0</v>
      </c>
      <c r="N26" s="137">
        <f t="shared" si="5"/>
      </c>
      <c r="P26" s="229">
        <f t="shared" si="6"/>
      </c>
      <c r="T26">
        <f t="shared" si="7"/>
        <v>0</v>
      </c>
      <c r="W26" s="34">
        <f t="shared" si="2"/>
        <v>0</v>
      </c>
    </row>
    <row r="27" spans="1:23" ht="16.5">
      <c r="A27" s="54"/>
      <c r="B27" s="110"/>
      <c r="C27" s="36">
        <f t="shared" si="8"/>
        <v>0</v>
      </c>
      <c r="D27" s="57"/>
      <c r="E27" s="36">
        <f t="shared" si="9"/>
        <v>0</v>
      </c>
      <c r="F27" s="57"/>
      <c r="G27" s="36">
        <f t="shared" si="10"/>
        <v>0</v>
      </c>
      <c r="H27" s="64">
        <f t="shared" si="11"/>
        <v>0</v>
      </c>
      <c r="I27" s="56"/>
      <c r="J27" s="56"/>
      <c r="K27" s="57"/>
      <c r="L27" s="57"/>
      <c r="M27" s="254">
        <f t="shared" si="4"/>
        <v>0</v>
      </c>
      <c r="N27" s="137">
        <f t="shared" si="5"/>
      </c>
      <c r="P27" s="229">
        <f t="shared" si="6"/>
      </c>
      <c r="T27">
        <f t="shared" si="7"/>
        <v>0</v>
      </c>
      <c r="W27" s="34">
        <f t="shared" si="2"/>
        <v>0</v>
      </c>
    </row>
    <row r="28" spans="1:23" s="22" customFormat="1" ht="16.5" customHeight="1">
      <c r="A28" s="54"/>
      <c r="B28" s="110"/>
      <c r="C28" s="36">
        <f t="shared" si="8"/>
        <v>0</v>
      </c>
      <c r="D28" s="57"/>
      <c r="E28" s="36">
        <f t="shared" si="9"/>
        <v>0</v>
      </c>
      <c r="F28" s="57"/>
      <c r="G28" s="36">
        <f t="shared" si="10"/>
        <v>0</v>
      </c>
      <c r="H28" s="64">
        <f t="shared" si="11"/>
        <v>0</v>
      </c>
      <c r="I28" s="56"/>
      <c r="J28" s="56"/>
      <c r="K28" s="57"/>
      <c r="L28" s="57"/>
      <c r="M28" s="254">
        <f t="shared" si="4"/>
        <v>0</v>
      </c>
      <c r="N28" s="137">
        <f t="shared" si="5"/>
      </c>
      <c r="O28" s="33"/>
      <c r="P28" s="229">
        <f t="shared" si="6"/>
      </c>
      <c r="Q28" s="176"/>
      <c r="T28">
        <f t="shared" si="7"/>
        <v>0</v>
      </c>
      <c r="W28" s="34">
        <f t="shared" si="2"/>
        <v>0</v>
      </c>
    </row>
    <row r="29" spans="1:23" s="22" customFormat="1" ht="16.5" customHeight="1">
      <c r="A29" s="54"/>
      <c r="B29" s="110"/>
      <c r="C29" s="36">
        <f t="shared" si="8"/>
        <v>0</v>
      </c>
      <c r="D29" s="57"/>
      <c r="E29" s="36">
        <f t="shared" si="9"/>
        <v>0</v>
      </c>
      <c r="F29" s="57"/>
      <c r="G29" s="36">
        <f t="shared" si="10"/>
        <v>0</v>
      </c>
      <c r="H29" s="64">
        <f t="shared" si="11"/>
        <v>0</v>
      </c>
      <c r="I29" s="56"/>
      <c r="J29" s="56"/>
      <c r="K29" s="57"/>
      <c r="L29" s="57"/>
      <c r="M29" s="254">
        <f t="shared" si="4"/>
        <v>0</v>
      </c>
      <c r="N29" s="137">
        <f t="shared" si="5"/>
      </c>
      <c r="O29" s="34"/>
      <c r="P29" s="229">
        <f t="shared" si="6"/>
      </c>
      <c r="Q29" s="176"/>
      <c r="T29">
        <f t="shared" si="7"/>
        <v>0</v>
      </c>
      <c r="W29" s="34">
        <f t="shared" si="2"/>
        <v>0</v>
      </c>
    </row>
    <row r="30" spans="1:23" s="22" customFormat="1" ht="16.5" customHeight="1">
      <c r="A30" s="54"/>
      <c r="B30" s="110"/>
      <c r="C30" s="36">
        <f t="shared" si="8"/>
        <v>0</v>
      </c>
      <c r="D30" s="57"/>
      <c r="E30" s="36">
        <f t="shared" si="9"/>
        <v>0</v>
      </c>
      <c r="F30" s="57"/>
      <c r="G30" s="36">
        <f t="shared" si="10"/>
        <v>0</v>
      </c>
      <c r="H30" s="64">
        <f t="shared" si="11"/>
        <v>0</v>
      </c>
      <c r="I30" s="56"/>
      <c r="J30" s="56"/>
      <c r="K30" s="57"/>
      <c r="L30" s="57"/>
      <c r="M30" s="254">
        <f t="shared" si="4"/>
        <v>0</v>
      </c>
      <c r="N30" s="137">
        <f t="shared" si="5"/>
      </c>
      <c r="O30" s="34"/>
      <c r="P30" s="229">
        <f t="shared" si="6"/>
      </c>
      <c r="Q30" s="176"/>
      <c r="T30">
        <f t="shared" si="7"/>
        <v>0</v>
      </c>
      <c r="W30" s="34">
        <f t="shared" si="2"/>
        <v>0</v>
      </c>
    </row>
    <row r="31" spans="1:23" s="22" customFormat="1" ht="16.5" customHeight="1">
      <c r="A31" s="54"/>
      <c r="B31" s="110"/>
      <c r="C31" s="36">
        <f t="shared" si="8"/>
        <v>0</v>
      </c>
      <c r="D31" s="57"/>
      <c r="E31" s="36">
        <f t="shared" si="9"/>
        <v>0</v>
      </c>
      <c r="F31" s="57"/>
      <c r="G31" s="36">
        <f t="shared" si="10"/>
        <v>0</v>
      </c>
      <c r="H31" s="64">
        <f t="shared" si="11"/>
        <v>0</v>
      </c>
      <c r="I31" s="56"/>
      <c r="J31" s="56"/>
      <c r="K31" s="57"/>
      <c r="L31" s="57"/>
      <c r="M31" s="254">
        <f t="shared" si="4"/>
        <v>0</v>
      </c>
      <c r="N31" s="137">
        <f t="shared" si="5"/>
      </c>
      <c r="O31" s="34"/>
      <c r="P31" s="229">
        <f t="shared" si="6"/>
      </c>
      <c r="Q31" s="176"/>
      <c r="T31">
        <f t="shared" si="7"/>
        <v>0</v>
      </c>
      <c r="W31" s="34">
        <f t="shared" si="2"/>
        <v>0</v>
      </c>
    </row>
    <row r="32" spans="1:23" s="22" customFormat="1" ht="16.5" customHeight="1">
      <c r="A32" s="54"/>
      <c r="B32" s="110"/>
      <c r="C32" s="36">
        <f t="shared" si="8"/>
        <v>0</v>
      </c>
      <c r="D32" s="57"/>
      <c r="E32" s="36">
        <f t="shared" si="9"/>
        <v>0</v>
      </c>
      <c r="F32" s="57"/>
      <c r="G32" s="36">
        <f t="shared" si="10"/>
        <v>0</v>
      </c>
      <c r="H32" s="64">
        <f t="shared" si="11"/>
        <v>0</v>
      </c>
      <c r="I32" s="56"/>
      <c r="J32" s="56"/>
      <c r="K32" s="57"/>
      <c r="L32" s="57"/>
      <c r="M32" s="254">
        <f t="shared" si="4"/>
        <v>0</v>
      </c>
      <c r="N32" s="137">
        <f t="shared" si="5"/>
      </c>
      <c r="O32" s="34"/>
      <c r="P32" s="229">
        <f t="shared" si="6"/>
      </c>
      <c r="Q32" s="176"/>
      <c r="T32">
        <f t="shared" si="7"/>
        <v>0</v>
      </c>
      <c r="W32" s="34">
        <f t="shared" si="2"/>
        <v>0</v>
      </c>
    </row>
    <row r="33" spans="1:23" s="22" customFormat="1" ht="15" customHeight="1">
      <c r="A33" s="54"/>
      <c r="B33" s="110"/>
      <c r="C33" s="36">
        <f t="shared" si="8"/>
        <v>0</v>
      </c>
      <c r="D33" s="57"/>
      <c r="E33" s="36">
        <f t="shared" si="9"/>
        <v>0</v>
      </c>
      <c r="F33" s="57"/>
      <c r="G33" s="36">
        <f t="shared" si="10"/>
        <v>0</v>
      </c>
      <c r="H33" s="64">
        <f t="shared" si="11"/>
        <v>0</v>
      </c>
      <c r="I33" s="56"/>
      <c r="J33" s="56"/>
      <c r="K33" s="57"/>
      <c r="L33" s="57"/>
      <c r="M33" s="254">
        <f t="shared" si="4"/>
        <v>0</v>
      </c>
      <c r="N33" s="137">
        <f t="shared" si="5"/>
      </c>
      <c r="O33" s="173"/>
      <c r="P33" s="229">
        <f t="shared" si="6"/>
      </c>
      <c r="Q33" s="176"/>
      <c r="T33">
        <f t="shared" si="7"/>
        <v>0</v>
      </c>
      <c r="W33" s="34">
        <f t="shared" si="2"/>
        <v>0</v>
      </c>
    </row>
    <row r="34" spans="9:23" ht="16.5">
      <c r="I34" s="22"/>
      <c r="J34" s="22"/>
      <c r="K34" s="22"/>
      <c r="L34" s="22"/>
      <c r="W34" s="34"/>
    </row>
    <row r="35" spans="1:23" ht="33.75" customHeight="1">
      <c r="A35" s="244" t="s">
        <v>286</v>
      </c>
      <c r="B35" s="253"/>
      <c r="C35" s="253"/>
      <c r="D35" s="253"/>
      <c r="E35" s="253"/>
      <c r="F35" s="253"/>
      <c r="G35" s="253"/>
      <c r="H35" s="253"/>
      <c r="I35" s="253"/>
      <c r="J35" s="253"/>
      <c r="K35" s="253"/>
      <c r="L35" s="253"/>
      <c r="M35" s="253"/>
      <c r="N35" s="253"/>
      <c r="O35" s="253"/>
      <c r="P35" s="253"/>
      <c r="Q35" s="253"/>
      <c r="R35" s="253"/>
      <c r="S35" s="253"/>
      <c r="T35" s="253"/>
      <c r="U35" s="178"/>
      <c r="V35" s="244"/>
      <c r="W35" s="34">
        <f>IF(N36="NO",1,0)</f>
        <v>0</v>
      </c>
    </row>
    <row r="36" spans="1:23" ht="15.75" customHeight="1" thickBot="1">
      <c r="A36" s="252"/>
      <c r="B36" s="252"/>
      <c r="C36" s="252"/>
      <c r="D36" s="252"/>
      <c r="E36" s="252"/>
      <c r="F36" s="252"/>
      <c r="G36" s="252"/>
      <c r="H36" s="252"/>
      <c r="I36" s="252"/>
      <c r="J36" s="252"/>
      <c r="K36" s="252"/>
      <c r="L36" s="252"/>
      <c r="M36" s="252"/>
      <c r="N36" s="252"/>
      <c r="O36" s="252"/>
      <c r="P36" s="252"/>
      <c r="Q36" s="252"/>
      <c r="R36" s="252"/>
      <c r="S36" s="252"/>
      <c r="T36" s="252"/>
      <c r="U36" s="2"/>
      <c r="W36" s="34">
        <f>IF(N37="NO",1,0)</f>
        <v>0</v>
      </c>
    </row>
    <row r="37" spans="17:23" ht="20.25" customHeight="1" thickBot="1">
      <c r="Q37" s="52"/>
      <c r="S37" s="216" t="s">
        <v>37</v>
      </c>
      <c r="T37" s="217">
        <f>SUM(K40:K52)</f>
        <v>0</v>
      </c>
      <c r="U37" s="218" t="s">
        <v>91</v>
      </c>
      <c r="W37" s="34">
        <f>IF(N38="NO",1,0)</f>
        <v>0</v>
      </c>
    </row>
    <row r="38" spans="1:23" ht="46.5" customHeight="1" thickBot="1">
      <c r="A38" s="149" t="s">
        <v>90</v>
      </c>
      <c r="B38" s="140" t="s">
        <v>265</v>
      </c>
      <c r="C38" s="140"/>
      <c r="D38" s="140"/>
      <c r="E38" s="140"/>
      <c r="F38" s="140"/>
      <c r="G38" s="140"/>
      <c r="H38" s="69"/>
      <c r="I38" s="152" t="s">
        <v>4</v>
      </c>
      <c r="J38" s="371" t="s">
        <v>8</v>
      </c>
      <c r="K38" s="156" t="s">
        <v>7</v>
      </c>
      <c r="L38" s="156" t="s">
        <v>109</v>
      </c>
      <c r="M38" s="51"/>
      <c r="O38" s="262" t="s">
        <v>110</v>
      </c>
      <c r="P38" s="257">
        <f>IF(O39&gt;=100,"VLE mg COV/Nm3","")</f>
      </c>
      <c r="Q38" s="255" t="str">
        <f>IF(O39&lt;100,"VLE mg COT/Nm3","")</f>
        <v>VLE mg COT/Nm3</v>
      </c>
      <c r="T38" s="2"/>
      <c r="U38" s="35"/>
      <c r="W38" s="34">
        <f>IF(N39="NO",1,0)</f>
        <v>0</v>
      </c>
    </row>
    <row r="39" spans="1:23" ht="20.25" thickBot="1">
      <c r="A39" s="150"/>
      <c r="B39" s="65" t="s">
        <v>0</v>
      </c>
      <c r="C39" s="66" t="s">
        <v>108</v>
      </c>
      <c r="D39" s="67" t="s">
        <v>1</v>
      </c>
      <c r="E39" s="66" t="s">
        <v>108</v>
      </c>
      <c r="F39" s="67" t="s">
        <v>2</v>
      </c>
      <c r="G39" s="66" t="s">
        <v>108</v>
      </c>
      <c r="H39" s="68" t="s">
        <v>57</v>
      </c>
      <c r="I39" s="153"/>
      <c r="J39" s="372"/>
      <c r="K39" s="157"/>
      <c r="L39" s="157"/>
      <c r="M39" s="219" t="s">
        <v>81</v>
      </c>
      <c r="N39" s="2"/>
      <c r="O39" s="263">
        <f>SUM(L40:L47)</f>
        <v>0</v>
      </c>
      <c r="P39" s="258">
        <f>IF(O39&gt;=100,20,0)</f>
        <v>0</v>
      </c>
      <c r="Q39" s="261">
        <f>IF($O$44&gt;=100,0,150)</f>
        <v>150</v>
      </c>
      <c r="T39" s="2"/>
      <c r="U39" s="2"/>
      <c r="W39" s="34">
        <f>IF(M40="NO",1,0)</f>
        <v>0</v>
      </c>
    </row>
    <row r="40" spans="1:23" ht="16.5">
      <c r="A40" s="136"/>
      <c r="B40" s="55"/>
      <c r="C40" s="137">
        <f>IF(B40&gt;0,1,0)</f>
        <v>0</v>
      </c>
      <c r="D40" s="55"/>
      <c r="E40" s="137">
        <f>IF(D40&gt;0,1,0)</f>
        <v>0</v>
      </c>
      <c r="F40" s="55"/>
      <c r="G40" s="137">
        <f>IF(F40&gt;0,1,0)</f>
        <v>0</v>
      </c>
      <c r="H40" s="165">
        <f>IF(C40+E40+G40&gt;0,(B40+D40+F40)/(C40+E40+G40),0)</f>
        <v>0</v>
      </c>
      <c r="I40" s="138"/>
      <c r="J40" s="138"/>
      <c r="K40" s="141">
        <f>H40*I40*J40/1000000</f>
        <v>0</v>
      </c>
      <c r="L40" s="141">
        <f>H40*I40/1000</f>
        <v>0</v>
      </c>
      <c r="M40" s="137">
        <f>IF(H40&gt;0,IF(OR(B40&gt;1.5*$R$51,D40&gt;1.5*$R$51,F40&gt;1.5*$R$51,H40&gt;$R$51),"NO","si"),"")</f>
      </c>
      <c r="N40" s="22"/>
      <c r="Q40"/>
      <c r="T40" s="33"/>
      <c r="W40" s="34">
        <f aca="true" t="shared" si="12" ref="W40:W56">IF(M41="NO",1,0)</f>
        <v>0</v>
      </c>
    </row>
    <row r="41" spans="1:23" ht="16.5" customHeight="1">
      <c r="A41" s="57"/>
      <c r="B41" s="57"/>
      <c r="C41" s="36"/>
      <c r="D41" s="57"/>
      <c r="E41" s="36"/>
      <c r="F41" s="57"/>
      <c r="G41" s="36">
        <f>IF(F41&gt;0,1,0)</f>
        <v>0</v>
      </c>
      <c r="H41" s="118">
        <f>IF(C41+E41+G41&gt;0,(B41+D41+F41)/(C41+E41+G41),0)</f>
        <v>0</v>
      </c>
      <c r="I41" s="56"/>
      <c r="J41" s="56"/>
      <c r="K41" s="145">
        <f>H41*I41*J41/1000000</f>
        <v>0</v>
      </c>
      <c r="L41" s="145">
        <f>H41*I41/1000</f>
        <v>0</v>
      </c>
      <c r="M41" s="137">
        <f aca="true" t="shared" si="13" ref="M41:M50">IF(OR($H41=0,$P$39=0),0,IF(OR($H41&gt;$P$39,$B41&gt;1.5*$P$39,$D41&gt;1.5*$P$39,$F41&gt;1.5*$P$39),"NO","SI"))</f>
        <v>0</v>
      </c>
      <c r="N41" s="22"/>
      <c r="O41" s="369" t="str">
        <f>IF(O39&lt;100,"Caudal inferior a 100 g/h, aplica el VLE general focos canalizados para esta actividad en mg COT/Nm3",0)</f>
        <v>Caudal inferior a 100 g/h, aplica el VLE general focos canalizados para esta actividad en mg COT/Nm3</v>
      </c>
      <c r="P41" s="369"/>
      <c r="Q41" s="369"/>
      <c r="R41" s="369"/>
      <c r="S41" s="369"/>
      <c r="T41" s="369"/>
      <c r="U41" s="369"/>
      <c r="V41" s="369"/>
      <c r="W41" s="34">
        <f>IF(M45="NO",1,0)</f>
        <v>0</v>
      </c>
    </row>
    <row r="42" spans="1:23" ht="16.5" customHeight="1">
      <c r="A42" s="57"/>
      <c r="B42" s="57"/>
      <c r="C42" s="36"/>
      <c r="D42" s="57"/>
      <c r="E42" s="36"/>
      <c r="F42" s="57"/>
      <c r="G42" s="36">
        <f aca="true" t="shared" si="14" ref="G42:G50">IF(F42&gt;0,1,0)</f>
        <v>0</v>
      </c>
      <c r="H42" s="118">
        <f aca="true" t="shared" si="15" ref="H42:H48">IF(C42+E42+G42&gt;0,(B42+D42+F42)/(C42+E42+G42),0)</f>
        <v>0</v>
      </c>
      <c r="I42" s="56"/>
      <c r="J42" s="56"/>
      <c r="K42" s="145">
        <f aca="true" t="shared" si="16" ref="K42:K48">H42*I42*J42/1000000</f>
        <v>0</v>
      </c>
      <c r="L42" s="145">
        <f aca="true" t="shared" si="17" ref="L42:L48">H42*I42/1000</f>
        <v>0</v>
      </c>
      <c r="M42" s="137">
        <f t="shared" si="13"/>
        <v>0</v>
      </c>
      <c r="N42" s="22"/>
      <c r="O42" s="369"/>
      <c r="P42" s="369"/>
      <c r="Q42" s="369"/>
      <c r="R42" s="369"/>
      <c r="S42" s="369"/>
      <c r="T42" s="369"/>
      <c r="U42" s="369"/>
      <c r="V42" s="369"/>
      <c r="W42" s="34"/>
    </row>
    <row r="43" spans="1:23" ht="16.5" customHeight="1">
      <c r="A43" s="57"/>
      <c r="B43" s="57"/>
      <c r="C43" s="36"/>
      <c r="D43" s="57"/>
      <c r="E43" s="36"/>
      <c r="F43" s="57"/>
      <c r="G43" s="36">
        <f t="shared" si="14"/>
        <v>0</v>
      </c>
      <c r="H43" s="118">
        <f t="shared" si="15"/>
        <v>0</v>
      </c>
      <c r="I43" s="56"/>
      <c r="J43" s="56"/>
      <c r="K43" s="145">
        <f t="shared" si="16"/>
        <v>0</v>
      </c>
      <c r="L43" s="145">
        <f t="shared" si="17"/>
        <v>0</v>
      </c>
      <c r="M43" s="137">
        <f t="shared" si="13"/>
        <v>0</v>
      </c>
      <c r="N43" s="22"/>
      <c r="O43" s="368" t="str">
        <f>IF(O39&lt;100,"Es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P43" s="368"/>
      <c r="Q43" s="368"/>
      <c r="R43" s="368"/>
      <c r="S43" s="368"/>
      <c r="T43" s="368"/>
      <c r="U43" s="368"/>
      <c r="V43" s="368"/>
      <c r="W43" s="34"/>
    </row>
    <row r="44" spans="1:23" ht="16.5" customHeight="1">
      <c r="A44" s="57"/>
      <c r="B44" s="57"/>
      <c r="C44" s="36"/>
      <c r="D44" s="57"/>
      <c r="E44" s="36"/>
      <c r="F44" s="57"/>
      <c r="G44" s="36">
        <f t="shared" si="14"/>
        <v>0</v>
      </c>
      <c r="H44" s="118">
        <f t="shared" si="15"/>
        <v>0</v>
      </c>
      <c r="I44" s="56"/>
      <c r="J44" s="56"/>
      <c r="K44" s="145">
        <f t="shared" si="16"/>
        <v>0</v>
      </c>
      <c r="L44" s="145">
        <f t="shared" si="17"/>
        <v>0</v>
      </c>
      <c r="M44" s="137">
        <f t="shared" si="13"/>
        <v>0</v>
      </c>
      <c r="N44" s="22"/>
      <c r="O44" s="368"/>
      <c r="P44" s="368"/>
      <c r="Q44" s="368"/>
      <c r="R44" s="368"/>
      <c r="S44" s="368"/>
      <c r="T44" s="368"/>
      <c r="U44" s="368"/>
      <c r="V44" s="368"/>
      <c r="W44" s="34"/>
    </row>
    <row r="45" spans="1:23" ht="16.5" customHeight="1">
      <c r="A45" s="57"/>
      <c r="B45" s="57"/>
      <c r="C45" s="36"/>
      <c r="D45" s="57"/>
      <c r="E45" s="36"/>
      <c r="F45" s="57"/>
      <c r="G45" s="36">
        <f t="shared" si="14"/>
        <v>0</v>
      </c>
      <c r="H45" s="118">
        <f t="shared" si="15"/>
        <v>0</v>
      </c>
      <c r="I45" s="56"/>
      <c r="J45" s="56"/>
      <c r="K45" s="145">
        <f t="shared" si="16"/>
        <v>0</v>
      </c>
      <c r="L45" s="145">
        <f t="shared" si="17"/>
        <v>0</v>
      </c>
      <c r="M45" s="137">
        <f t="shared" si="13"/>
        <v>0</v>
      </c>
      <c r="N45" s="22"/>
      <c r="O45" s="368"/>
      <c r="P45" s="368"/>
      <c r="Q45" s="368"/>
      <c r="R45" s="368"/>
      <c r="S45" s="368"/>
      <c r="T45" s="368"/>
      <c r="U45" s="368"/>
      <c r="V45" s="368"/>
      <c r="W45" s="34">
        <f t="shared" si="12"/>
        <v>0</v>
      </c>
    </row>
    <row r="46" spans="1:23" s="52" customFormat="1" ht="15" customHeight="1">
      <c r="A46" s="57"/>
      <c r="B46" s="57"/>
      <c r="C46" s="36"/>
      <c r="D46" s="57"/>
      <c r="E46" s="36"/>
      <c r="F46" s="57"/>
      <c r="G46" s="36">
        <f t="shared" si="14"/>
        <v>0</v>
      </c>
      <c r="H46" s="118">
        <f t="shared" si="15"/>
        <v>0</v>
      </c>
      <c r="I46" s="56"/>
      <c r="J46" s="56"/>
      <c r="K46" s="145">
        <f t="shared" si="16"/>
        <v>0</v>
      </c>
      <c r="L46" s="145">
        <f t="shared" si="17"/>
        <v>0</v>
      </c>
      <c r="M46" s="137">
        <f t="shared" si="13"/>
        <v>0</v>
      </c>
      <c r="N46" s="22"/>
      <c r="O46" s="368"/>
      <c r="P46" s="368"/>
      <c r="Q46" s="368"/>
      <c r="R46" s="368"/>
      <c r="S46" s="368"/>
      <c r="T46" s="368"/>
      <c r="U46" s="368"/>
      <c r="V46" s="368"/>
      <c r="W46" s="34">
        <f t="shared" si="12"/>
        <v>0</v>
      </c>
    </row>
    <row r="47" spans="1:23" ht="33.75" customHeight="1">
      <c r="A47" s="57"/>
      <c r="B47" s="57"/>
      <c r="C47" s="36"/>
      <c r="D47" s="57"/>
      <c r="E47" s="36"/>
      <c r="F47" s="57"/>
      <c r="G47" s="36">
        <f t="shared" si="14"/>
        <v>0</v>
      </c>
      <c r="H47" s="118">
        <f t="shared" si="15"/>
        <v>0</v>
      </c>
      <c r="I47" s="56"/>
      <c r="J47" s="56"/>
      <c r="K47" s="145">
        <f t="shared" si="16"/>
        <v>0</v>
      </c>
      <c r="L47" s="145">
        <f t="shared" si="17"/>
        <v>0</v>
      </c>
      <c r="M47" s="137">
        <f t="shared" si="13"/>
        <v>0</v>
      </c>
      <c r="N47" s="22"/>
      <c r="O47" s="368">
        <f>IF(P39=0,0,"El VLE para los focos de emisión de COVs halogenados con frase de riesgo asignada R40 o indicación de peligro H341 o H351, cuando el caudal másico de la suma de los compuestos sea &gt;= 100 g/h es 20 mg COV/Nm3")</f>
        <v>0</v>
      </c>
      <c r="P47" s="368"/>
      <c r="Q47" s="368"/>
      <c r="R47" s="368"/>
      <c r="S47" s="368"/>
      <c r="T47" s="368"/>
      <c r="U47" s="368"/>
      <c r="V47" s="368"/>
      <c r="W47" s="34">
        <f t="shared" si="12"/>
        <v>0</v>
      </c>
    </row>
    <row r="48" spans="1:23" ht="23.25" customHeight="1">
      <c r="A48" s="57"/>
      <c r="B48" s="57"/>
      <c r="C48" s="36"/>
      <c r="D48" s="57"/>
      <c r="E48" s="36"/>
      <c r="F48" s="57"/>
      <c r="G48" s="36">
        <f t="shared" si="14"/>
        <v>0</v>
      </c>
      <c r="H48" s="118">
        <f t="shared" si="15"/>
        <v>0</v>
      </c>
      <c r="I48" s="56"/>
      <c r="J48" s="56"/>
      <c r="K48" s="145">
        <f t="shared" si="16"/>
        <v>0</v>
      </c>
      <c r="L48" s="145">
        <f t="shared" si="17"/>
        <v>0</v>
      </c>
      <c r="M48" s="137">
        <f t="shared" si="13"/>
        <v>0</v>
      </c>
      <c r="N48" s="22"/>
      <c r="O48" s="368"/>
      <c r="P48" s="368"/>
      <c r="Q48" s="368"/>
      <c r="R48" s="368"/>
      <c r="S48" s="368"/>
      <c r="T48" s="368"/>
      <c r="U48" s="368"/>
      <c r="V48" s="368"/>
      <c r="W48" s="34">
        <f t="shared" si="12"/>
        <v>0</v>
      </c>
    </row>
    <row r="49" spans="1:23" s="52" customFormat="1" ht="21.75" customHeight="1">
      <c r="A49" s="57"/>
      <c r="B49" s="57"/>
      <c r="C49" s="36"/>
      <c r="D49" s="57"/>
      <c r="E49" s="36"/>
      <c r="F49" s="57"/>
      <c r="G49" s="36">
        <f t="shared" si="14"/>
        <v>0</v>
      </c>
      <c r="H49" s="118">
        <f>IF(C49+E49+G49&gt;0,(B49+D49+F49)/(C49+E49+G49),0)</f>
        <v>0</v>
      </c>
      <c r="I49" s="56"/>
      <c r="J49" s="56"/>
      <c r="K49" s="145">
        <f>H49*I49*J49/1000000</f>
        <v>0</v>
      </c>
      <c r="L49" s="145">
        <f>H49*I49/1000</f>
        <v>0</v>
      </c>
      <c r="M49" s="137">
        <f t="shared" si="13"/>
        <v>0</v>
      </c>
      <c r="N49" s="220"/>
      <c r="O49" s="368"/>
      <c r="P49" s="368"/>
      <c r="Q49" s="368"/>
      <c r="R49" s="368"/>
      <c r="S49" s="368"/>
      <c r="T49" s="368"/>
      <c r="U49" s="368"/>
      <c r="V49" s="368"/>
      <c r="W49" s="34">
        <f t="shared" si="12"/>
        <v>0</v>
      </c>
    </row>
    <row r="50" spans="1:23" s="52" customFormat="1" ht="16.5" customHeight="1">
      <c r="A50" s="57"/>
      <c r="B50" s="57"/>
      <c r="C50" s="36"/>
      <c r="D50" s="57"/>
      <c r="E50" s="36"/>
      <c r="F50" s="57"/>
      <c r="G50" s="36">
        <f t="shared" si="14"/>
        <v>0</v>
      </c>
      <c r="H50" s="118">
        <f>IF(C50+E50+G50&gt;0,(B50+D50+F50)/(C50+E50+G50),0)</f>
        <v>0</v>
      </c>
      <c r="I50" s="330"/>
      <c r="J50" s="330"/>
      <c r="K50" s="145">
        <f>H50*I50*J50/1000000</f>
        <v>0</v>
      </c>
      <c r="L50" s="145">
        <f>H50*I50/1000</f>
        <v>0</v>
      </c>
      <c r="M50" s="36">
        <f t="shared" si="13"/>
        <v>0</v>
      </c>
      <c r="N50" s="116"/>
      <c r="O50" s="368"/>
      <c r="P50" s="368"/>
      <c r="Q50" s="368"/>
      <c r="R50" s="368"/>
      <c r="S50" s="368"/>
      <c r="T50" s="368"/>
      <c r="U50" s="368"/>
      <c r="V50" s="368"/>
      <c r="W50" s="34">
        <f>IF(M52="NO",1,0)</f>
        <v>0</v>
      </c>
    </row>
    <row r="51" spans="1:23" s="52" customFormat="1" ht="16.5" customHeight="1">
      <c r="A51" s="331"/>
      <c r="B51" s="332"/>
      <c r="C51" s="332"/>
      <c r="D51" s="332"/>
      <c r="E51" s="332"/>
      <c r="F51" s="332"/>
      <c r="G51" s="332"/>
      <c r="H51" s="333"/>
      <c r="I51" s="334"/>
      <c r="J51" s="334"/>
      <c r="K51" s="335"/>
      <c r="L51" s="335"/>
      <c r="M51" s="332"/>
      <c r="N51" s="116"/>
      <c r="O51" s="329"/>
      <c r="P51" s="329"/>
      <c r="Q51" s="329"/>
      <c r="R51" s="336">
        <f>IF(O39&gt;100,P39,Q39)</f>
        <v>150</v>
      </c>
      <c r="S51" s="329"/>
      <c r="T51" s="329"/>
      <c r="U51" s="329"/>
      <c r="V51" s="329"/>
      <c r="W51" s="34"/>
    </row>
    <row r="52" spans="1:23" s="52" customFormat="1" ht="15" customHeight="1" thickBot="1">
      <c r="A52" s="182"/>
      <c r="B52" s="182"/>
      <c r="C52" s="182"/>
      <c r="D52" s="182"/>
      <c r="E52" s="182"/>
      <c r="F52" s="182"/>
      <c r="G52" s="182"/>
      <c r="H52" s="182"/>
      <c r="I52" s="182"/>
      <c r="J52" s="182"/>
      <c r="K52" s="182"/>
      <c r="L52" s="182"/>
      <c r="M52" s="182"/>
      <c r="N52" s="182"/>
      <c r="O52" s="182"/>
      <c r="P52" s="182"/>
      <c r="Q52" s="182"/>
      <c r="R52" s="182"/>
      <c r="S52" s="182"/>
      <c r="T52" s="182"/>
      <c r="U52" s="182"/>
      <c r="V52" s="182"/>
      <c r="W52" s="34">
        <f t="shared" si="12"/>
        <v>0</v>
      </c>
    </row>
    <row r="53" spans="1:23" s="52" customFormat="1" ht="33" customHeight="1" thickTop="1">
      <c r="A53" s="244" t="s">
        <v>287</v>
      </c>
      <c r="B53" s="253"/>
      <c r="C53" s="253"/>
      <c r="D53" s="253"/>
      <c r="E53" s="253"/>
      <c r="F53" s="253"/>
      <c r="G53" s="253"/>
      <c r="H53" s="253"/>
      <c r="I53" s="253"/>
      <c r="J53" s="253"/>
      <c r="K53" s="253"/>
      <c r="L53" s="253"/>
      <c r="M53" s="253"/>
      <c r="N53" s="253"/>
      <c r="O53" s="244"/>
      <c r="P53" s="244"/>
      <c r="Q53" s="244"/>
      <c r="R53" s="244"/>
      <c r="S53" s="244"/>
      <c r="T53" s="244"/>
      <c r="U53" s="244"/>
      <c r="V53" s="244"/>
      <c r="W53" s="34">
        <f t="shared" si="12"/>
        <v>0</v>
      </c>
    </row>
    <row r="54" spans="1:23" s="52" customFormat="1" ht="33.75" customHeight="1" thickBot="1">
      <c r="A54"/>
      <c r="B54"/>
      <c r="C54"/>
      <c r="D54"/>
      <c r="E54"/>
      <c r="F54"/>
      <c r="G54"/>
      <c r="H54"/>
      <c r="I54"/>
      <c r="J54"/>
      <c r="K54"/>
      <c r="L54"/>
      <c r="V54"/>
      <c r="W54" s="34">
        <f t="shared" si="12"/>
        <v>0</v>
      </c>
    </row>
    <row r="55" spans="1:23" s="52" customFormat="1" ht="50.25" thickBot="1">
      <c r="A55" s="149" t="s">
        <v>90</v>
      </c>
      <c r="B55" s="140" t="s">
        <v>265</v>
      </c>
      <c r="C55" s="140"/>
      <c r="D55" s="140"/>
      <c r="E55" s="140"/>
      <c r="F55" s="140"/>
      <c r="G55" s="140"/>
      <c r="H55" s="69"/>
      <c r="I55" s="366" t="s">
        <v>4</v>
      </c>
      <c r="J55" s="371" t="s">
        <v>8</v>
      </c>
      <c r="K55" s="373" t="s">
        <v>7</v>
      </c>
      <c r="L55" s="366" t="s">
        <v>109</v>
      </c>
      <c r="M55" s="51"/>
      <c r="N55"/>
      <c r="O55" s="259" t="s">
        <v>110</v>
      </c>
      <c r="P55" s="257">
        <f>IF(O56&gt;=10,"VLE mg COV/Nm3","")</f>
      </c>
      <c r="Q55" s="255" t="str">
        <f>IF(O56&lt;10,"VLE mg COT/Nm3","")</f>
        <v>VLE mg COT/Nm3</v>
      </c>
      <c r="S55" s="216" t="s">
        <v>37</v>
      </c>
      <c r="T55" s="217">
        <f>SUM(K57:K81)</f>
        <v>0</v>
      </c>
      <c r="U55" s="218" t="s">
        <v>91</v>
      </c>
      <c r="W55" s="34">
        <f t="shared" si="12"/>
        <v>0</v>
      </c>
    </row>
    <row r="56" spans="1:23" ht="17.25" thickBot="1">
      <c r="A56" s="150"/>
      <c r="B56" s="65" t="s">
        <v>0</v>
      </c>
      <c r="C56" s="66" t="s">
        <v>108</v>
      </c>
      <c r="D56" s="67" t="s">
        <v>1</v>
      </c>
      <c r="E56" s="66" t="s">
        <v>108</v>
      </c>
      <c r="F56" s="67" t="s">
        <v>2</v>
      </c>
      <c r="G56" s="66" t="s">
        <v>108</v>
      </c>
      <c r="H56" s="68" t="s">
        <v>57</v>
      </c>
      <c r="I56" s="367"/>
      <c r="J56" s="372"/>
      <c r="K56" s="374"/>
      <c r="L56" s="367"/>
      <c r="M56" s="219" t="s">
        <v>81</v>
      </c>
      <c r="N56" s="2"/>
      <c r="O56" s="260">
        <f>SUM(L57:L110)</f>
        <v>0</v>
      </c>
      <c r="P56" s="258">
        <f>IF(O56&gt;=10,2,0)</f>
        <v>0</v>
      </c>
      <c r="Q56" s="256">
        <f>IF(O56&gt;10,0,150)</f>
        <v>150</v>
      </c>
      <c r="U56" s="52"/>
      <c r="W56" s="34">
        <f t="shared" si="12"/>
        <v>0</v>
      </c>
    </row>
    <row r="57" spans="1:23" ht="15" customHeight="1">
      <c r="A57" s="136"/>
      <c r="B57" s="55"/>
      <c r="C57" s="137">
        <f>IF(B57&gt;0,1,0)</f>
        <v>0</v>
      </c>
      <c r="D57" s="55"/>
      <c r="E57" s="137">
        <f>IF(D57&gt;0,1,0)</f>
        <v>0</v>
      </c>
      <c r="F57" s="55"/>
      <c r="G57" s="137">
        <f>IF(F57&gt;0,1,0)</f>
        <v>0</v>
      </c>
      <c r="H57" s="64">
        <f>IF(C57+E57+G57&gt;0,(B57+D57+F57)/(C57+E57+G57),0)</f>
        <v>0</v>
      </c>
      <c r="I57" s="138"/>
      <c r="J57" s="138"/>
      <c r="K57" s="141">
        <f>H57*I57*J57/1000000</f>
        <v>0</v>
      </c>
      <c r="L57" s="141">
        <f>H57*I57/1000</f>
        <v>0</v>
      </c>
      <c r="M57" s="137">
        <f>IF(OR($H57=0,$P$56=0),0,IF(OR($H57&gt;$P$56,$B57&gt;1.5*$P$56,$D57&gt;1.5*$P$56,$F57&gt;1.5*$P$56),"NO","SI"))</f>
        <v>0</v>
      </c>
      <c r="N57" s="22"/>
      <c r="Q57"/>
      <c r="T57" s="52"/>
      <c r="U57" s="52"/>
      <c r="W57" s="34">
        <f aca="true" t="shared" si="18" ref="W57:W68">IF(M58="NO",1,0)</f>
        <v>0</v>
      </c>
    </row>
    <row r="58" spans="1:23" ht="15.75" customHeight="1">
      <c r="A58" s="54"/>
      <c r="B58" s="57"/>
      <c r="C58" s="137">
        <f>IF(B58&gt;0,1,0)</f>
        <v>0</v>
      </c>
      <c r="D58" s="57"/>
      <c r="E58" s="137">
        <f>IF(D58&gt;0,1,0)</f>
        <v>0</v>
      </c>
      <c r="F58" s="57"/>
      <c r="G58" s="137">
        <f>IF(F58&gt;0,1,0)</f>
        <v>0</v>
      </c>
      <c r="H58" s="118">
        <f>IF(C58+E58+G58&gt;0,(B58+D58+F58)/(C58+E58+G58),0)</f>
        <v>0</v>
      </c>
      <c r="I58" s="56"/>
      <c r="J58" s="56"/>
      <c r="K58" s="145">
        <f>H58*I58*J58/1000000</f>
        <v>0</v>
      </c>
      <c r="L58" s="145">
        <f>H58*I58/1000</f>
        <v>0</v>
      </c>
      <c r="M58" s="137">
        <f aca="true" t="shared" si="19" ref="M58:M69">IF(OR($H58=0,$P$56=0),0,IF(OR($H58&gt;$P$56,$B58&gt;1.5*$P$56,$D58&gt;1.5*$P$56,$F58&gt;1.5*$P$56),"NO","SI"))</f>
        <v>0</v>
      </c>
      <c r="N58" s="22"/>
      <c r="O58" s="369" t="str">
        <f>IF(O56&lt;10,"Caudal inferior a 10 g/h, aplica el VLE general focos canalizados para esta actividad en mg COT/Nm3",0)</f>
        <v>Caudal inferior a 10 g/h, aplica el VLE general focos canalizados para esta actividad en mg COT/Nm3</v>
      </c>
      <c r="P58" s="369"/>
      <c r="Q58" s="369"/>
      <c r="R58" s="369"/>
      <c r="S58" s="369"/>
      <c r="T58" s="369"/>
      <c r="U58" s="369"/>
      <c r="W58" s="34">
        <f>IF(M64="NO",1,0)</f>
        <v>0</v>
      </c>
    </row>
    <row r="59" spans="1:23" ht="15.75" customHeight="1">
      <c r="A59" s="54"/>
      <c r="B59" s="57"/>
      <c r="C59" s="137">
        <f aca="true" t="shared" si="20" ref="C59:C69">IF(B59&gt;0,1,0)</f>
        <v>0</v>
      </c>
      <c r="D59" s="57"/>
      <c r="E59" s="137">
        <f aca="true" t="shared" si="21" ref="E59:E69">IF(D59&gt;0,1,0)</f>
        <v>0</v>
      </c>
      <c r="F59" s="57"/>
      <c r="G59" s="137">
        <f aca="true" t="shared" si="22" ref="G59:G69">IF(F59&gt;0,1,0)</f>
        <v>0</v>
      </c>
      <c r="H59" s="118">
        <f aca="true" t="shared" si="23" ref="H59:H69">IF(C59+E59+G59&gt;0,(B59+D59+F59)/(C59+E59+G59),0)</f>
        <v>0</v>
      </c>
      <c r="I59" s="56"/>
      <c r="J59" s="56"/>
      <c r="K59" s="145">
        <f aca="true" t="shared" si="24" ref="K59:K69">H59*I59*J59/1000000</f>
        <v>0</v>
      </c>
      <c r="L59" s="145">
        <f aca="true" t="shared" si="25" ref="L59:L69">H59*I59/1000</f>
        <v>0</v>
      </c>
      <c r="M59" s="137">
        <f t="shared" si="19"/>
        <v>0</v>
      </c>
      <c r="N59" s="22"/>
      <c r="O59" s="369"/>
      <c r="P59" s="369"/>
      <c r="Q59" s="369"/>
      <c r="R59" s="369"/>
      <c r="S59" s="369"/>
      <c r="T59" s="369"/>
      <c r="U59" s="369"/>
      <c r="W59" s="34"/>
    </row>
    <row r="60" spans="1:23" ht="15.75" customHeight="1">
      <c r="A60" s="54"/>
      <c r="B60" s="57"/>
      <c r="C60" s="137">
        <f t="shared" si="20"/>
        <v>0</v>
      </c>
      <c r="D60" s="57"/>
      <c r="E60" s="137">
        <f t="shared" si="21"/>
        <v>0</v>
      </c>
      <c r="F60" s="57"/>
      <c r="G60" s="137">
        <f t="shared" si="22"/>
        <v>0</v>
      </c>
      <c r="H60" s="118">
        <f t="shared" si="23"/>
        <v>0</v>
      </c>
      <c r="I60" s="56"/>
      <c r="J60" s="56"/>
      <c r="K60" s="145">
        <f t="shared" si="24"/>
        <v>0</v>
      </c>
      <c r="L60" s="145">
        <f t="shared" si="25"/>
        <v>0</v>
      </c>
      <c r="M60" s="137">
        <f t="shared" si="19"/>
        <v>0</v>
      </c>
      <c r="N60" s="22"/>
      <c r="O60" s="368" t="str">
        <f>IF(O56&lt;10,"Es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P60" s="368"/>
      <c r="Q60" s="368"/>
      <c r="R60" s="368"/>
      <c r="S60" s="368"/>
      <c r="T60" s="368"/>
      <c r="U60" s="368"/>
      <c r="V60" s="368"/>
      <c r="W60" s="34"/>
    </row>
    <row r="61" spans="1:23" ht="15.75" customHeight="1">
      <c r="A61" s="54"/>
      <c r="B61" s="57"/>
      <c r="C61" s="137">
        <f t="shared" si="20"/>
        <v>0</v>
      </c>
      <c r="D61" s="57"/>
      <c r="E61" s="137">
        <f t="shared" si="21"/>
        <v>0</v>
      </c>
      <c r="F61" s="57"/>
      <c r="G61" s="137">
        <f t="shared" si="22"/>
        <v>0</v>
      </c>
      <c r="H61" s="118">
        <f t="shared" si="23"/>
        <v>0</v>
      </c>
      <c r="I61" s="56"/>
      <c r="J61" s="56"/>
      <c r="K61" s="145">
        <f t="shared" si="24"/>
        <v>0</v>
      </c>
      <c r="L61" s="145">
        <f t="shared" si="25"/>
        <v>0</v>
      </c>
      <c r="M61" s="137">
        <f t="shared" si="19"/>
        <v>0</v>
      </c>
      <c r="N61" s="22"/>
      <c r="O61" s="368"/>
      <c r="P61" s="368"/>
      <c r="Q61" s="368"/>
      <c r="R61" s="368"/>
      <c r="S61" s="368"/>
      <c r="T61" s="368"/>
      <c r="U61" s="368"/>
      <c r="V61" s="368"/>
      <c r="W61" s="34"/>
    </row>
    <row r="62" spans="1:23" ht="15.75" customHeight="1">
      <c r="A62" s="54"/>
      <c r="B62" s="57"/>
      <c r="C62" s="137">
        <f t="shared" si="20"/>
        <v>0</v>
      </c>
      <c r="D62" s="57"/>
      <c r="E62" s="137">
        <f t="shared" si="21"/>
        <v>0</v>
      </c>
      <c r="F62" s="57"/>
      <c r="G62" s="137">
        <f t="shared" si="22"/>
        <v>0</v>
      </c>
      <c r="H62" s="118">
        <f t="shared" si="23"/>
        <v>0</v>
      </c>
      <c r="I62" s="56"/>
      <c r="J62" s="56"/>
      <c r="K62" s="145">
        <f t="shared" si="24"/>
        <v>0</v>
      </c>
      <c r="L62" s="145">
        <f t="shared" si="25"/>
        <v>0</v>
      </c>
      <c r="M62" s="137">
        <f t="shared" si="19"/>
        <v>0</v>
      </c>
      <c r="N62" s="22"/>
      <c r="O62" s="368"/>
      <c r="P62" s="368"/>
      <c r="Q62" s="368"/>
      <c r="R62" s="368"/>
      <c r="S62" s="368"/>
      <c r="T62" s="368"/>
      <c r="U62" s="368"/>
      <c r="V62" s="368"/>
      <c r="W62" s="34"/>
    </row>
    <row r="63" spans="1:23" ht="15.75" customHeight="1">
      <c r="A63" s="54"/>
      <c r="B63" s="57"/>
      <c r="C63" s="137">
        <f t="shared" si="20"/>
        <v>0</v>
      </c>
      <c r="D63" s="57"/>
      <c r="E63" s="137">
        <f t="shared" si="21"/>
        <v>0</v>
      </c>
      <c r="F63" s="57"/>
      <c r="G63" s="137">
        <f t="shared" si="22"/>
        <v>0</v>
      </c>
      <c r="H63" s="118">
        <f t="shared" si="23"/>
        <v>0</v>
      </c>
      <c r="I63" s="56"/>
      <c r="J63" s="56"/>
      <c r="K63" s="145">
        <f t="shared" si="24"/>
        <v>0</v>
      </c>
      <c r="L63" s="145">
        <f t="shared" si="25"/>
        <v>0</v>
      </c>
      <c r="M63" s="137">
        <f t="shared" si="19"/>
        <v>0</v>
      </c>
      <c r="N63" s="22"/>
      <c r="O63" s="368"/>
      <c r="P63" s="368"/>
      <c r="Q63" s="368"/>
      <c r="R63" s="368"/>
      <c r="S63" s="368"/>
      <c r="T63" s="368"/>
      <c r="U63" s="368"/>
      <c r="V63" s="368"/>
      <c r="W63" s="34"/>
    </row>
    <row r="64" spans="1:23" ht="15.75" customHeight="1">
      <c r="A64" s="54"/>
      <c r="B64" s="57"/>
      <c r="C64" s="137">
        <f t="shared" si="20"/>
        <v>0</v>
      </c>
      <c r="D64" s="57"/>
      <c r="E64" s="137">
        <f t="shared" si="21"/>
        <v>0</v>
      </c>
      <c r="F64" s="57"/>
      <c r="G64" s="137">
        <f t="shared" si="22"/>
        <v>0</v>
      </c>
      <c r="H64" s="118">
        <f t="shared" si="23"/>
        <v>0</v>
      </c>
      <c r="I64" s="56"/>
      <c r="J64" s="56"/>
      <c r="K64" s="145">
        <f t="shared" si="24"/>
        <v>0</v>
      </c>
      <c r="L64" s="145">
        <f t="shared" si="25"/>
        <v>0</v>
      </c>
      <c r="M64" s="137">
        <f t="shared" si="19"/>
        <v>0</v>
      </c>
      <c r="N64" s="22"/>
      <c r="O64" s="368">
        <f>IF(P56=0,0,"El Valor Límite de Emisión de COVs con frase de riesgo asignada R45, R46, R49, R60, R61 o indicadores de peligro H340, H350, H350i, H360D o H360F, cuando el caudal másico de la suma de los compuestos sea &gt;= 10 g/h, es 2 mg/Nm3")</f>
        <v>0</v>
      </c>
      <c r="P64" s="368"/>
      <c r="Q64" s="368"/>
      <c r="R64" s="368"/>
      <c r="S64" s="368"/>
      <c r="T64" s="368"/>
      <c r="U64" s="368"/>
      <c r="W64" s="34">
        <f t="shared" si="18"/>
        <v>0</v>
      </c>
    </row>
    <row r="65" spans="1:23" ht="16.5" customHeight="1">
      <c r="A65" s="54"/>
      <c r="B65" s="57"/>
      <c r="C65" s="137">
        <f t="shared" si="20"/>
        <v>0</v>
      </c>
      <c r="D65" s="57"/>
      <c r="E65" s="137">
        <f t="shared" si="21"/>
        <v>0</v>
      </c>
      <c r="F65" s="57"/>
      <c r="G65" s="137">
        <f t="shared" si="22"/>
        <v>0</v>
      </c>
      <c r="H65" s="118">
        <f t="shared" si="23"/>
        <v>0</v>
      </c>
      <c r="I65" s="56"/>
      <c r="J65" s="56"/>
      <c r="K65" s="145">
        <f t="shared" si="24"/>
        <v>0</v>
      </c>
      <c r="L65" s="145">
        <f t="shared" si="25"/>
        <v>0</v>
      </c>
      <c r="M65" s="137">
        <f t="shared" si="19"/>
        <v>0</v>
      </c>
      <c r="N65" s="22"/>
      <c r="O65" s="368"/>
      <c r="P65" s="368"/>
      <c r="Q65" s="368"/>
      <c r="R65" s="368"/>
      <c r="S65" s="368"/>
      <c r="T65" s="368"/>
      <c r="U65" s="368"/>
      <c r="W65" s="34">
        <f t="shared" si="18"/>
        <v>0</v>
      </c>
    </row>
    <row r="66" spans="1:23" ht="16.5" customHeight="1">
      <c r="A66" s="54"/>
      <c r="B66" s="57"/>
      <c r="C66" s="137">
        <f t="shared" si="20"/>
        <v>0</v>
      </c>
      <c r="D66" s="57"/>
      <c r="E66" s="137">
        <f t="shared" si="21"/>
        <v>0</v>
      </c>
      <c r="F66" s="57"/>
      <c r="G66" s="137">
        <f t="shared" si="22"/>
        <v>0</v>
      </c>
      <c r="H66" s="118">
        <f t="shared" si="23"/>
        <v>0</v>
      </c>
      <c r="I66" s="56"/>
      <c r="J66" s="56"/>
      <c r="K66" s="145">
        <f t="shared" si="24"/>
        <v>0</v>
      </c>
      <c r="L66" s="145">
        <f t="shared" si="25"/>
        <v>0</v>
      </c>
      <c r="M66" s="137">
        <f t="shared" si="19"/>
        <v>0</v>
      </c>
      <c r="N66" s="22"/>
      <c r="O66" s="368"/>
      <c r="P66" s="368"/>
      <c r="Q66" s="368"/>
      <c r="R66" s="368"/>
      <c r="S66" s="368"/>
      <c r="T66" s="368"/>
      <c r="U66" s="368"/>
      <c r="W66" s="34">
        <f t="shared" si="18"/>
        <v>0</v>
      </c>
    </row>
    <row r="67" spans="1:23" s="52" customFormat="1" ht="15" customHeight="1">
      <c r="A67" s="54"/>
      <c r="B67" s="57"/>
      <c r="C67" s="137">
        <f t="shared" si="20"/>
        <v>0</v>
      </c>
      <c r="D67" s="57"/>
      <c r="E67" s="137">
        <f t="shared" si="21"/>
        <v>0</v>
      </c>
      <c r="F67" s="57"/>
      <c r="G67" s="137">
        <f t="shared" si="22"/>
        <v>0</v>
      </c>
      <c r="H67" s="118">
        <f t="shared" si="23"/>
        <v>0</v>
      </c>
      <c r="I67" s="56"/>
      <c r="J67" s="56"/>
      <c r="K67" s="145">
        <f t="shared" si="24"/>
        <v>0</v>
      </c>
      <c r="L67" s="145">
        <f t="shared" si="25"/>
        <v>0</v>
      </c>
      <c r="M67" s="137">
        <f t="shared" si="19"/>
        <v>0</v>
      </c>
      <c r="N67" s="22"/>
      <c r="O67" s="368"/>
      <c r="P67" s="368"/>
      <c r="Q67" s="368"/>
      <c r="R67" s="368"/>
      <c r="S67" s="368"/>
      <c r="T67" s="368"/>
      <c r="U67" s="368"/>
      <c r="W67" s="34">
        <f t="shared" si="18"/>
        <v>0</v>
      </c>
    </row>
    <row r="68" spans="1:23" ht="19.5">
      <c r="A68" s="54"/>
      <c r="B68" s="57"/>
      <c r="C68" s="137">
        <f t="shared" si="20"/>
        <v>0</v>
      </c>
      <c r="D68" s="57"/>
      <c r="E68" s="137">
        <f t="shared" si="21"/>
        <v>0</v>
      </c>
      <c r="F68" s="57"/>
      <c r="G68" s="137">
        <f t="shared" si="22"/>
        <v>0</v>
      </c>
      <c r="H68" s="118">
        <f t="shared" si="23"/>
        <v>0</v>
      </c>
      <c r="I68" s="56"/>
      <c r="J68" s="56"/>
      <c r="K68" s="145">
        <f t="shared" si="24"/>
        <v>0</v>
      </c>
      <c r="L68" s="145">
        <f t="shared" si="25"/>
        <v>0</v>
      </c>
      <c r="M68" s="137">
        <f t="shared" si="19"/>
        <v>0</v>
      </c>
      <c r="N68" s="220"/>
      <c r="O68" s="368"/>
      <c r="P68" s="368"/>
      <c r="Q68" s="368"/>
      <c r="R68" s="368"/>
      <c r="S68" s="368"/>
      <c r="T68" s="368"/>
      <c r="U68" s="368"/>
      <c r="W68" s="34">
        <f t="shared" si="18"/>
        <v>0</v>
      </c>
    </row>
    <row r="69" spans="1:23" ht="15" customHeight="1">
      <c r="A69" s="54"/>
      <c r="B69" s="57"/>
      <c r="C69" s="137">
        <f t="shared" si="20"/>
        <v>0</v>
      </c>
      <c r="D69" s="57"/>
      <c r="E69" s="137">
        <f t="shared" si="21"/>
        <v>0</v>
      </c>
      <c r="F69" s="57"/>
      <c r="G69" s="137">
        <f t="shared" si="22"/>
        <v>0</v>
      </c>
      <c r="H69" s="118">
        <f t="shared" si="23"/>
        <v>0</v>
      </c>
      <c r="I69" s="56"/>
      <c r="J69" s="56"/>
      <c r="K69" s="145">
        <f t="shared" si="24"/>
        <v>0</v>
      </c>
      <c r="L69" s="145">
        <f t="shared" si="25"/>
        <v>0</v>
      </c>
      <c r="M69" s="137">
        <f t="shared" si="19"/>
        <v>0</v>
      </c>
      <c r="N69" s="220"/>
      <c r="O69" s="368"/>
      <c r="P69" s="368"/>
      <c r="Q69" s="368"/>
      <c r="R69" s="368"/>
      <c r="S69" s="368"/>
      <c r="T69" s="368"/>
      <c r="U69" s="368"/>
      <c r="W69">
        <f>IF(M69="NO",1,0)</f>
        <v>0</v>
      </c>
    </row>
    <row r="70" spans="1:21" s="52" customFormat="1" ht="15">
      <c r="A70" s="22"/>
      <c r="B70" s="22"/>
      <c r="C70" s="22"/>
      <c r="D70" s="22"/>
      <c r="E70" s="22"/>
      <c r="F70" s="22"/>
      <c r="G70" s="22"/>
      <c r="H70" s="22"/>
      <c r="I70" s="22"/>
      <c r="J70" s="22"/>
      <c r="K70" s="22"/>
      <c r="L70" s="22"/>
      <c r="M70" s="22"/>
      <c r="N70" s="22"/>
      <c r="O70" s="22"/>
      <c r="P70" s="22"/>
      <c r="Q70" s="177"/>
      <c r="T70"/>
      <c r="U70"/>
    </row>
    <row r="71" spans="1:21" s="52" customFormat="1" ht="15">
      <c r="A71"/>
      <c r="B71"/>
      <c r="C71"/>
      <c r="D71"/>
      <c r="E71"/>
      <c r="F71"/>
      <c r="G71"/>
      <c r="H71"/>
      <c r="I71"/>
      <c r="J71"/>
      <c r="K71"/>
      <c r="L71"/>
      <c r="M71"/>
      <c r="N71"/>
      <c r="O71"/>
      <c r="P71"/>
      <c r="Q71" s="175"/>
      <c r="R71"/>
      <c r="S71"/>
      <c r="T71"/>
      <c r="U71"/>
    </row>
    <row r="72" spans="1:21" s="52" customFormat="1" ht="15">
      <c r="A72"/>
      <c r="B72"/>
      <c r="C72"/>
      <c r="D72"/>
      <c r="E72"/>
      <c r="F72"/>
      <c r="G72"/>
      <c r="H72"/>
      <c r="I72"/>
      <c r="J72"/>
      <c r="K72"/>
      <c r="L72"/>
      <c r="M72"/>
      <c r="N72"/>
      <c r="O72"/>
      <c r="P72"/>
      <c r="Q72" s="175"/>
      <c r="R72"/>
      <c r="S72"/>
      <c r="T72"/>
      <c r="U72"/>
    </row>
    <row r="73" s="52" customFormat="1" ht="15">
      <c r="Q73" s="177"/>
    </row>
  </sheetData>
  <sheetProtection/>
  <mergeCells count="14">
    <mergeCell ref="K55:K56"/>
    <mergeCell ref="O47:V50"/>
    <mergeCell ref="O43:V46"/>
    <mergeCell ref="O41:V42"/>
    <mergeCell ref="I55:I56"/>
    <mergeCell ref="O64:U69"/>
    <mergeCell ref="O58:U59"/>
    <mergeCell ref="O60:V63"/>
    <mergeCell ref="Q3:R3"/>
    <mergeCell ref="J38:J39"/>
    <mergeCell ref="B3:N3"/>
    <mergeCell ref="O3:P3"/>
    <mergeCell ref="J55:J56"/>
    <mergeCell ref="L55:L56"/>
  </mergeCells>
  <conditionalFormatting sqref="O55 R70 I69:J69 O56:P56 N57:O57 N55:N56 O60 N58:N67 Q54 S54 N48 O52:P52 J49 N10:N33 O58 O43 M56:M69 M40:N47 L54:L55 O38:O41 M37:M53">
    <cfRule type="cellIs" priority="36" dxfId="18" operator="equal">
      <formula>"NO"</formula>
    </cfRule>
  </conditionalFormatting>
  <conditionalFormatting sqref="A46 A67:A68">
    <cfRule type="expression" priority="38" dxfId="18" stopIfTrue="1">
      <formula>$J46&gt;$C46</formula>
    </cfRule>
  </conditionalFormatting>
  <conditionalFormatting sqref="B66">
    <cfRule type="expression" priority="48" dxfId="18" stopIfTrue="1">
      <formula>$I66&gt;#REF!</formula>
    </cfRule>
  </conditionalFormatting>
  <conditionalFormatting sqref="A45 A66">
    <cfRule type="expression" priority="57" dxfId="18" stopIfTrue="1">
      <formula>$I45&gt;$B45</formula>
    </cfRule>
  </conditionalFormatting>
  <conditionalFormatting sqref="A45">
    <cfRule type="expression" priority="20" dxfId="18" stopIfTrue="1">
      <formula>$J45&gt;$C45</formula>
    </cfRule>
  </conditionalFormatting>
  <conditionalFormatting sqref="B52:B53">
    <cfRule type="expression" priority="19" dxfId="18" stopIfTrue="1">
      <formula>$I52&gt;#REF!</formula>
    </cfRule>
  </conditionalFormatting>
  <conditionalFormatting sqref="A45 A66">
    <cfRule type="expression" priority="17" dxfId="18" stopIfTrue="1">
      <formula>$J45&gt;$C45</formula>
    </cfRule>
  </conditionalFormatting>
  <conditionalFormatting sqref="A38 B24:B33 A10:A33 A57:A69">
    <cfRule type="expression" priority="66" dxfId="18" stopIfTrue="1">
      <formula>$H10&gt;#REF!</formula>
    </cfRule>
  </conditionalFormatting>
  <conditionalFormatting sqref="A37 A54:A69">
    <cfRule type="expression" priority="85" dxfId="18" stopIfTrue="1">
      <formula>$H37&gt;#REF!</formula>
    </cfRule>
  </conditionalFormatting>
  <conditionalFormatting sqref="O41">
    <cfRule type="expression" priority="107" dxfId="18" stopIfTrue="1">
      <formula>#REF!&gt;$B49</formula>
    </cfRule>
  </conditionalFormatting>
  <conditionalFormatting sqref="A69">
    <cfRule type="expression" priority="130" dxfId="18" stopIfTrue="1">
      <formula>#REF!&gt;$C69</formula>
    </cfRule>
  </conditionalFormatting>
  <conditionalFormatting sqref="A40 A54:A69">
    <cfRule type="expression" priority="13" dxfId="18" stopIfTrue="1">
      <formula>$H40&gt;#REF!</formula>
    </cfRule>
  </conditionalFormatting>
  <conditionalFormatting sqref="A40">
    <cfRule type="expression" priority="12" dxfId="18" stopIfTrue="1">
      <formula>$H40&gt;#REF!</formula>
    </cfRule>
  </conditionalFormatting>
  <conditionalFormatting sqref="A40 A54:A69">
    <cfRule type="expression" priority="10" dxfId="18" stopIfTrue="1">
      <formula>$H40&gt;#REF!</formula>
    </cfRule>
  </conditionalFormatting>
  <conditionalFormatting sqref="A40">
    <cfRule type="expression" priority="9" dxfId="18" stopIfTrue="1">
      <formula>$H40&gt;#REF!</formula>
    </cfRule>
  </conditionalFormatting>
  <conditionalFormatting sqref="O43">
    <cfRule type="expression" priority="155" dxfId="18" stopIfTrue="1">
      <formula>#REF!&gt;$B50</formula>
    </cfRule>
  </conditionalFormatting>
  <dataValidations count="1">
    <dataValidation type="list" allowBlank="1" showInputMessage="1" showErrorMessage="1" sqref="C7:N7">
      <formula1>$B$28:$B$28</formula1>
    </dataValidation>
  </dataValidations>
  <printOptions horizontalCentered="1" verticalCentered="1"/>
  <pageMargins left="0.7480314960629921" right="0.7480314960629921" top="0.984251968503937" bottom="0.984251968503937" header="0" footer="0"/>
  <pageSetup fitToHeight="2" horizontalDpi="600" verticalDpi="600" orientation="landscape" paperSize="9" scale="56" r:id="rId4"/>
  <headerFooter alignWithMargins="0">
    <oddHeader>&amp;L&amp;G</oddHeader>
  </headerFooter>
  <rowBreaks count="1" manualBreakCount="1">
    <brk id="34" max="21" man="1"/>
  </rowBreaks>
  <legacyDrawing r:id="rId2"/>
  <legacyDrawingHF r:id="rId3"/>
</worksheet>
</file>

<file path=xl/worksheets/sheet7.xml><?xml version="1.0" encoding="utf-8"?>
<worksheet xmlns="http://schemas.openxmlformats.org/spreadsheetml/2006/main" xmlns:r="http://schemas.openxmlformats.org/officeDocument/2006/relationships">
  <sheetPr codeName="Hoja20"/>
  <dimension ref="A2:M28"/>
  <sheetViews>
    <sheetView showGridLines="0" view="pageBreakPreview" zoomScale="75" zoomScaleSheetLayoutView="75" zoomScalePageLayoutView="0" workbookViewId="0" topLeftCell="A1">
      <selection activeCell="L3" sqref="L3"/>
    </sheetView>
  </sheetViews>
  <sheetFormatPr defaultColWidth="11.00390625" defaultRowHeight="15"/>
  <cols>
    <col min="1" max="1" width="8.00390625" style="0" customWidth="1"/>
    <col min="2" max="3" width="12.125" style="0" customWidth="1"/>
    <col min="10" max="10" width="19.00390625" style="0" customWidth="1"/>
    <col min="11" max="11" width="14.625" style="0" customWidth="1"/>
    <col min="12" max="12" width="13.50390625" style="0" customWidth="1"/>
  </cols>
  <sheetData>
    <row r="1" ht="3" customHeight="1"/>
    <row r="2" spans="1:13" s="120" customFormat="1" ht="21" thickBot="1">
      <c r="A2" s="328">
        <f>IF(PGD!C2="","",PGD!C2)</f>
      </c>
      <c r="B2" s="278"/>
      <c r="C2" s="278"/>
      <c r="D2" s="278"/>
      <c r="E2" s="278"/>
      <c r="F2" s="278"/>
      <c r="G2" s="278"/>
      <c r="H2" s="278"/>
      <c r="I2" s="278"/>
      <c r="J2" s="278"/>
      <c r="K2" s="278" t="s">
        <v>111</v>
      </c>
      <c r="L2" s="278">
        <f>IF(PGD!C5="","",PGD!C5)</f>
      </c>
      <c r="M2" s="278"/>
    </row>
    <row r="3" spans="1:13" ht="56.25" customHeight="1" thickBot="1">
      <c r="A3" s="222" t="s">
        <v>42</v>
      </c>
      <c r="B3" s="355" t="s">
        <v>61</v>
      </c>
      <c r="C3" s="355"/>
      <c r="D3" s="355"/>
      <c r="E3" s="355"/>
      <c r="F3" s="355"/>
      <c r="G3" s="355"/>
      <c r="H3" s="355"/>
      <c r="I3" s="355"/>
      <c r="J3" s="355"/>
      <c r="K3" s="279" t="s">
        <v>60</v>
      </c>
      <c r="L3" s="280"/>
      <c r="M3" s="98" t="s">
        <v>91</v>
      </c>
    </row>
    <row r="4" spans="1:12" ht="51.75" customHeight="1">
      <c r="A4" s="243"/>
      <c r="B4" s="355"/>
      <c r="C4" s="355"/>
      <c r="D4" s="355"/>
      <c r="E4" s="355"/>
      <c r="F4" s="355"/>
      <c r="G4" s="355"/>
      <c r="H4" s="355"/>
      <c r="I4" s="355"/>
      <c r="J4" s="355"/>
      <c r="K4" s="23"/>
      <c r="L4" s="22"/>
    </row>
    <row r="5" spans="1:12" ht="16.5" customHeight="1">
      <c r="A5" s="28"/>
      <c r="B5" s="62"/>
      <c r="C5" s="62"/>
      <c r="D5" s="62"/>
      <c r="E5" s="62"/>
      <c r="F5" s="62"/>
      <c r="G5" s="62"/>
      <c r="H5" s="62"/>
      <c r="I5" s="62"/>
      <c r="J5" s="62"/>
      <c r="K5" s="23"/>
      <c r="L5" s="22"/>
    </row>
    <row r="6" spans="1:11" s="22" customFormat="1" ht="16.5">
      <c r="A6" s="82" t="s">
        <v>79</v>
      </c>
      <c r="C6" s="59"/>
      <c r="D6" s="23"/>
      <c r="E6" s="23"/>
      <c r="I6" s="23"/>
      <c r="K6" s="30"/>
    </row>
    <row r="7" spans="1:12" s="22" customFormat="1" ht="19.5">
      <c r="A7" s="70"/>
      <c r="B7" s="71"/>
      <c r="C7" s="72"/>
      <c r="D7" s="37"/>
      <c r="E7" s="37"/>
      <c r="F7" s="37"/>
      <c r="G7" s="37"/>
      <c r="H7" s="37"/>
      <c r="I7" s="37"/>
      <c r="J7" s="37"/>
      <c r="K7" s="37"/>
      <c r="L7" s="38"/>
    </row>
    <row r="8" spans="1:12" s="22" customFormat="1" ht="19.5">
      <c r="A8" s="70"/>
      <c r="B8" s="73"/>
      <c r="C8" s="70"/>
      <c r="L8" s="83"/>
    </row>
    <row r="9" spans="1:12" s="22" customFormat="1" ht="19.5">
      <c r="A9" s="70"/>
      <c r="B9" s="73"/>
      <c r="C9" s="70"/>
      <c r="L9" s="83"/>
    </row>
    <row r="10" spans="1:12" s="22" customFormat="1" ht="15.75">
      <c r="A10" s="70"/>
      <c r="B10" s="73"/>
      <c r="C10" s="70"/>
      <c r="L10" s="39"/>
    </row>
    <row r="11" spans="1:12" s="22" customFormat="1" ht="16.5">
      <c r="A11" s="59"/>
      <c r="B11" s="74"/>
      <c r="C11" s="75"/>
      <c r="D11" s="40"/>
      <c r="E11" s="40"/>
      <c r="F11" s="40"/>
      <c r="G11" s="40"/>
      <c r="H11" s="40"/>
      <c r="I11" s="40"/>
      <c r="J11" s="40"/>
      <c r="K11" s="41"/>
      <c r="L11" s="42"/>
    </row>
    <row r="12" spans="1:11" s="22" customFormat="1" ht="16.5">
      <c r="A12" s="59"/>
      <c r="B12" s="70"/>
      <c r="C12" s="70"/>
      <c r="K12" s="30"/>
    </row>
    <row r="13" spans="1:3" s="22" customFormat="1" ht="16.5" customHeight="1">
      <c r="A13" s="82" t="s">
        <v>62</v>
      </c>
      <c r="B13" s="70"/>
      <c r="C13" s="70"/>
    </row>
    <row r="14" spans="1:12" s="22" customFormat="1" ht="16.5">
      <c r="A14" s="59"/>
      <c r="B14" s="63"/>
      <c r="C14" s="76"/>
      <c r="D14" s="33"/>
      <c r="E14" s="33"/>
      <c r="F14" s="34"/>
      <c r="G14" s="32"/>
      <c r="H14" s="33"/>
      <c r="I14" s="33"/>
      <c r="J14" s="35"/>
      <c r="K14" s="32"/>
      <c r="L14" s="33"/>
    </row>
    <row r="15" spans="1:12" s="22" customFormat="1" ht="15.75">
      <c r="A15" s="59"/>
      <c r="B15" s="71"/>
      <c r="C15" s="72"/>
      <c r="D15" s="37"/>
      <c r="E15" s="37"/>
      <c r="F15" s="37"/>
      <c r="G15" s="37"/>
      <c r="H15" s="37"/>
      <c r="I15" s="37"/>
      <c r="J15" s="37"/>
      <c r="K15" s="37"/>
      <c r="L15" s="43"/>
    </row>
    <row r="16" spans="1:12" s="22" customFormat="1" ht="15.75">
      <c r="A16" s="59"/>
      <c r="B16" s="73"/>
      <c r="C16" s="70"/>
      <c r="L16" s="39"/>
    </row>
    <row r="17" spans="1:12" s="22" customFormat="1" ht="15.75">
      <c r="A17" s="59"/>
      <c r="B17" s="73"/>
      <c r="C17" s="70"/>
      <c r="L17" s="39"/>
    </row>
    <row r="18" spans="1:12" s="22" customFormat="1" ht="15.75">
      <c r="A18" s="59"/>
      <c r="B18" s="73"/>
      <c r="C18" s="70"/>
      <c r="L18" s="39"/>
    </row>
    <row r="19" spans="1:12" s="22" customFormat="1" ht="15.75">
      <c r="A19" s="59"/>
      <c r="B19" s="74"/>
      <c r="C19" s="75"/>
      <c r="D19" s="40"/>
      <c r="E19" s="40"/>
      <c r="F19" s="40"/>
      <c r="G19" s="40"/>
      <c r="H19" s="40"/>
      <c r="I19" s="40"/>
      <c r="J19" s="40"/>
      <c r="K19" s="40"/>
      <c r="L19" s="42"/>
    </row>
    <row r="20" spans="1:12" ht="15.75">
      <c r="A20" s="77"/>
      <c r="B20" s="77"/>
      <c r="C20" s="77"/>
      <c r="D20" s="24"/>
      <c r="E20" s="24"/>
      <c r="F20" s="24"/>
      <c r="G20" s="25"/>
      <c r="H20" s="26"/>
      <c r="I20" s="26"/>
      <c r="J20" s="26"/>
      <c r="K20" s="26"/>
      <c r="L20" s="26"/>
    </row>
    <row r="21" spans="1:3" ht="15.75">
      <c r="A21" s="63"/>
      <c r="B21" s="63"/>
      <c r="C21" s="63"/>
    </row>
    <row r="22" spans="1:3" ht="15.75">
      <c r="A22" s="82" t="s">
        <v>80</v>
      </c>
      <c r="C22" s="63"/>
    </row>
    <row r="23" spans="1:12" ht="15.75">
      <c r="A23" s="63"/>
      <c r="B23" s="78"/>
      <c r="C23" s="79"/>
      <c r="D23" s="44"/>
      <c r="E23" s="44"/>
      <c r="F23" s="44"/>
      <c r="G23" s="44"/>
      <c r="H23" s="44"/>
      <c r="I23" s="44"/>
      <c r="J23" s="44"/>
      <c r="K23" s="44"/>
      <c r="L23" s="45"/>
    </row>
    <row r="24" spans="1:12" ht="15.75">
      <c r="A24" s="63"/>
      <c r="B24" s="80"/>
      <c r="C24" s="81"/>
      <c r="D24" s="2"/>
      <c r="E24" s="2"/>
      <c r="F24" s="2"/>
      <c r="G24" s="2"/>
      <c r="H24" s="2"/>
      <c r="I24" s="2"/>
      <c r="J24" s="2"/>
      <c r="K24" s="2"/>
      <c r="L24" s="46"/>
    </row>
    <row r="25" spans="1:12" ht="15.75">
      <c r="A25" s="63"/>
      <c r="B25" s="80"/>
      <c r="C25" s="81"/>
      <c r="D25" s="2"/>
      <c r="E25" s="2"/>
      <c r="F25" s="2"/>
      <c r="G25" s="2"/>
      <c r="H25" s="2"/>
      <c r="I25" s="2"/>
      <c r="J25" s="2"/>
      <c r="K25" s="2"/>
      <c r="L25" s="46"/>
    </row>
    <row r="26" spans="1:12" ht="15.75">
      <c r="A26" s="63"/>
      <c r="B26" s="80"/>
      <c r="C26" s="81"/>
      <c r="D26" s="2"/>
      <c r="E26" s="2"/>
      <c r="F26" s="2"/>
      <c r="G26" s="2"/>
      <c r="H26" s="2"/>
      <c r="I26" s="2"/>
      <c r="J26" s="2"/>
      <c r="K26" s="2"/>
      <c r="L26" s="46"/>
    </row>
    <row r="27" spans="1:12" ht="15.75">
      <c r="A27" s="63"/>
      <c r="B27" s="80"/>
      <c r="C27" s="81"/>
      <c r="D27" s="2"/>
      <c r="E27" s="2"/>
      <c r="F27" s="2"/>
      <c r="G27" s="2"/>
      <c r="H27" s="2"/>
      <c r="I27" s="2"/>
      <c r="J27" s="2"/>
      <c r="K27" s="2"/>
      <c r="L27" s="46"/>
    </row>
    <row r="28" spans="2:12" ht="15.75">
      <c r="B28" s="47"/>
      <c r="C28" s="48"/>
      <c r="D28" s="48"/>
      <c r="E28" s="48"/>
      <c r="F28" s="48"/>
      <c r="G28" s="48"/>
      <c r="H28" s="48"/>
      <c r="I28" s="48"/>
      <c r="J28" s="48"/>
      <c r="K28" s="48"/>
      <c r="L28" s="49"/>
    </row>
  </sheetData>
  <sheetProtection/>
  <mergeCells count="1">
    <mergeCell ref="B3:J4"/>
  </mergeCells>
  <printOptions/>
  <pageMargins left="0.7480314960629921" right="0.7480314960629921" top="0.984251968503937" bottom="0.984251968503937" header="0" footer="0"/>
  <pageSetup horizontalDpi="600" verticalDpi="600" orientation="landscape" paperSize="9" scale="68" r:id="rId2"/>
  <headerFooter alignWithMargins="0">
    <oddHeader>&amp;L&amp;G</oddHeader>
  </headerFooter>
  <legacyDrawingHF r:id="rId1"/>
</worksheet>
</file>

<file path=xl/worksheets/sheet8.xml><?xml version="1.0" encoding="utf-8"?>
<worksheet xmlns="http://schemas.openxmlformats.org/spreadsheetml/2006/main" xmlns:r="http://schemas.openxmlformats.org/officeDocument/2006/relationships">
  <sheetPr codeName="Hoja22"/>
  <dimension ref="A2:J28"/>
  <sheetViews>
    <sheetView showGridLines="0" showZeros="0" view="pageBreakPreview" zoomScale="75" zoomScaleSheetLayoutView="75" zoomScalePageLayoutView="0" workbookViewId="0" topLeftCell="E2">
      <selection activeCell="H34" sqref="H34"/>
    </sheetView>
  </sheetViews>
  <sheetFormatPr defaultColWidth="11.00390625" defaultRowHeight="15"/>
  <cols>
    <col min="1" max="1" width="8.00390625" style="0" customWidth="1"/>
    <col min="2" max="2" width="21.75390625" style="0" customWidth="1"/>
    <col min="3" max="3" width="13.125" style="0" customWidth="1"/>
    <col min="5" max="5" width="23.50390625" style="0" customWidth="1"/>
    <col min="6" max="6" width="21.375" style="0" customWidth="1"/>
    <col min="8" max="8" width="14.625" style="0" customWidth="1"/>
    <col min="9" max="9" width="21.50390625" style="0" customWidth="1"/>
    <col min="10" max="10" width="7.625" style="0" customWidth="1"/>
  </cols>
  <sheetData>
    <row r="1" ht="54" customHeight="1" hidden="1"/>
    <row r="2" spans="1:10" s="120" customFormat="1" ht="21" thickBot="1">
      <c r="A2" s="286">
        <f>PGD!C2</f>
        <v>0</v>
      </c>
      <c r="B2" s="286"/>
      <c r="C2" s="286"/>
      <c r="D2" s="286"/>
      <c r="E2" s="286"/>
      <c r="F2" s="286"/>
      <c r="G2" s="286"/>
      <c r="H2" s="286"/>
      <c r="I2" s="286" t="s">
        <v>111</v>
      </c>
      <c r="J2" s="286">
        <f>PGD!C5</f>
        <v>0</v>
      </c>
    </row>
    <row r="3" spans="1:10" ht="32.25" customHeight="1" thickBot="1" thickTop="1">
      <c r="A3" s="180" t="s">
        <v>43</v>
      </c>
      <c r="B3" s="361" t="s">
        <v>63</v>
      </c>
      <c r="C3" s="361"/>
      <c r="D3" s="361"/>
      <c r="E3" s="361"/>
      <c r="F3" s="361"/>
      <c r="G3" s="181"/>
      <c r="H3" s="279" t="s">
        <v>67</v>
      </c>
      <c r="I3" s="285">
        <f>SUM(I8:I103)</f>
        <v>0</v>
      </c>
      <c r="J3" s="23" t="s">
        <v>91</v>
      </c>
    </row>
    <row r="4" spans="1:9" ht="16.5" customHeight="1">
      <c r="A4" s="28"/>
      <c r="B4" s="29"/>
      <c r="C4" s="29"/>
      <c r="D4" s="29"/>
      <c r="E4" s="29"/>
      <c r="F4" s="29"/>
      <c r="G4" s="29"/>
      <c r="H4" s="23"/>
      <c r="I4" s="22"/>
    </row>
    <row r="5" spans="1:8" s="22" customFormat="1" ht="16.5">
      <c r="A5" s="23"/>
      <c r="H5" s="30"/>
    </row>
    <row r="6" spans="1:10" s="12" customFormat="1" ht="50.25" customHeight="1">
      <c r="A6" s="10"/>
      <c r="B6" s="325" t="s">
        <v>64</v>
      </c>
      <c r="C6" s="325" t="s">
        <v>82</v>
      </c>
      <c r="D6" s="325" t="s">
        <v>65</v>
      </c>
      <c r="E6" s="325" t="s">
        <v>66</v>
      </c>
      <c r="F6" s="325" t="s">
        <v>127</v>
      </c>
      <c r="G6" s="325" t="s">
        <v>270</v>
      </c>
      <c r="H6" s="325" t="s">
        <v>35</v>
      </c>
      <c r="I6" s="325" t="s">
        <v>269</v>
      </c>
      <c r="J6" s="34"/>
    </row>
    <row r="7" spans="1:10" s="12" customFormat="1" ht="16.5">
      <c r="A7" s="10"/>
      <c r="B7" s="326"/>
      <c r="C7" s="326"/>
      <c r="D7" s="326"/>
      <c r="E7" s="326"/>
      <c r="F7" s="326"/>
      <c r="G7" s="326"/>
      <c r="H7" s="326"/>
      <c r="I7" s="327" t="s">
        <v>284</v>
      </c>
      <c r="J7" s="34"/>
    </row>
    <row r="8" spans="1:10" ht="15.75">
      <c r="A8" s="2"/>
      <c r="B8" s="321"/>
      <c r="C8" s="322"/>
      <c r="D8" s="323"/>
      <c r="E8" s="311"/>
      <c r="F8" s="55"/>
      <c r="G8" s="55"/>
      <c r="H8" s="324"/>
      <c r="I8" s="320">
        <f>G8*H8</f>
        <v>0</v>
      </c>
      <c r="J8" s="22">
        <f aca="true" t="shared" si="0" ref="J8:J18">IF(H8&gt;"","kg","")</f>
      </c>
    </row>
    <row r="9" spans="1:10" ht="15.75">
      <c r="A9" s="2"/>
      <c r="B9" s="85"/>
      <c r="C9" s="87"/>
      <c r="D9" s="89"/>
      <c r="E9" s="310"/>
      <c r="F9" s="57"/>
      <c r="G9" s="57"/>
      <c r="H9" s="88"/>
      <c r="I9" s="287">
        <f aca="true" t="shared" si="1" ref="I9:I18">G9*H9</f>
        <v>0</v>
      </c>
      <c r="J9" s="22">
        <f t="shared" si="0"/>
      </c>
    </row>
    <row r="10" spans="1:10" ht="15.75">
      <c r="A10" s="2"/>
      <c r="B10" s="85"/>
      <c r="C10" s="87"/>
      <c r="D10" s="89"/>
      <c r="E10" s="310"/>
      <c r="F10" s="57"/>
      <c r="G10" s="57"/>
      <c r="H10" s="88"/>
      <c r="I10" s="287">
        <f t="shared" si="1"/>
        <v>0</v>
      </c>
      <c r="J10" s="22">
        <f t="shared" si="0"/>
      </c>
    </row>
    <row r="11" spans="1:10" ht="15.75">
      <c r="A11" s="2"/>
      <c r="B11" s="85"/>
      <c r="C11" s="87"/>
      <c r="D11" s="89"/>
      <c r="E11" s="310"/>
      <c r="F11" s="57"/>
      <c r="G11" s="57"/>
      <c r="H11" s="88"/>
      <c r="I11" s="287">
        <f t="shared" si="1"/>
        <v>0</v>
      </c>
      <c r="J11" s="22">
        <f t="shared" si="0"/>
      </c>
    </row>
    <row r="12" spans="1:10" ht="15.75">
      <c r="A12" s="2"/>
      <c r="B12" s="85"/>
      <c r="C12" s="87"/>
      <c r="D12" s="89"/>
      <c r="E12" s="310"/>
      <c r="F12" s="57"/>
      <c r="G12" s="57"/>
      <c r="H12" s="88"/>
      <c r="I12" s="287">
        <f t="shared" si="1"/>
        <v>0</v>
      </c>
      <c r="J12" s="22">
        <f t="shared" si="0"/>
      </c>
    </row>
    <row r="13" spans="1:10" ht="15.75">
      <c r="A13" s="2"/>
      <c r="B13" s="85"/>
      <c r="C13" s="87"/>
      <c r="D13" s="89"/>
      <c r="E13" s="310"/>
      <c r="F13" s="57"/>
      <c r="G13" s="57"/>
      <c r="H13" s="88"/>
      <c r="I13" s="287">
        <f t="shared" si="1"/>
        <v>0</v>
      </c>
      <c r="J13" s="22">
        <f t="shared" si="0"/>
      </c>
    </row>
    <row r="14" spans="1:10" ht="15.75">
      <c r="A14" s="2"/>
      <c r="B14" s="85"/>
      <c r="C14" s="86"/>
      <c r="D14" s="89"/>
      <c r="E14" s="310"/>
      <c r="F14" s="57"/>
      <c r="G14" s="57"/>
      <c r="H14" s="88"/>
      <c r="I14" s="287">
        <f t="shared" si="1"/>
        <v>0</v>
      </c>
      <c r="J14" s="22">
        <f t="shared" si="0"/>
      </c>
    </row>
    <row r="15" spans="1:10" ht="15.75">
      <c r="A15" s="2"/>
      <c r="B15" s="85"/>
      <c r="C15" s="87"/>
      <c r="D15" s="89"/>
      <c r="E15" s="310"/>
      <c r="F15" s="57"/>
      <c r="G15" s="57"/>
      <c r="H15" s="88"/>
      <c r="I15" s="287">
        <f t="shared" si="1"/>
        <v>0</v>
      </c>
      <c r="J15" s="22">
        <f t="shared" si="0"/>
      </c>
    </row>
    <row r="16" spans="1:10" ht="15.75">
      <c r="A16" s="2"/>
      <c r="B16" s="57"/>
      <c r="C16" s="57"/>
      <c r="D16" s="57"/>
      <c r="E16" s="310"/>
      <c r="F16" s="57"/>
      <c r="G16" s="57"/>
      <c r="H16" s="57"/>
      <c r="I16" s="287">
        <f t="shared" si="1"/>
        <v>0</v>
      </c>
      <c r="J16" s="22">
        <f t="shared" si="0"/>
      </c>
    </row>
    <row r="17" spans="1:10" ht="15.75">
      <c r="A17" s="2"/>
      <c r="B17" s="57"/>
      <c r="C17" s="57"/>
      <c r="D17" s="57"/>
      <c r="E17" s="310"/>
      <c r="F17" s="57"/>
      <c r="G17" s="57"/>
      <c r="H17" s="57"/>
      <c r="I17" s="287">
        <f t="shared" si="1"/>
        <v>0</v>
      </c>
      <c r="J17" s="22">
        <f t="shared" si="0"/>
      </c>
    </row>
    <row r="18" spans="1:10" ht="15.75">
      <c r="A18" s="2"/>
      <c r="B18" s="57"/>
      <c r="C18" s="57"/>
      <c r="D18" s="57"/>
      <c r="E18" s="310"/>
      <c r="F18" s="57"/>
      <c r="G18" s="57"/>
      <c r="H18" s="57"/>
      <c r="I18" s="287">
        <f t="shared" si="1"/>
        <v>0</v>
      </c>
      <c r="J18" s="22">
        <f t="shared" si="0"/>
      </c>
    </row>
    <row r="19" spans="1:7" ht="16.5">
      <c r="A19" s="10"/>
      <c r="C19" s="2"/>
      <c r="D19" s="2"/>
      <c r="E19" s="2"/>
      <c r="F19" s="2"/>
      <c r="G19" s="2"/>
    </row>
    <row r="20" s="22" customFormat="1" ht="15.75"/>
    <row r="21" spans="1:10" s="22" customFormat="1" ht="16.5" customHeight="1">
      <c r="A21" s="375" t="s">
        <v>120</v>
      </c>
      <c r="B21" s="375"/>
      <c r="C21" s="375"/>
      <c r="D21" s="375"/>
      <c r="E21" s="375"/>
      <c r="F21" s="375"/>
      <c r="G21" s="375"/>
      <c r="H21" s="375"/>
      <c r="I21" s="375"/>
      <c r="J21" s="375"/>
    </row>
    <row r="22" spans="1:10" s="22" customFormat="1" ht="16.5" customHeight="1">
      <c r="A22" s="375"/>
      <c r="B22" s="375"/>
      <c r="C22" s="375"/>
      <c r="D22" s="375"/>
      <c r="E22" s="375"/>
      <c r="F22" s="375"/>
      <c r="G22" s="375"/>
      <c r="H22" s="375"/>
      <c r="I22" s="375"/>
      <c r="J22" s="375"/>
    </row>
    <row r="23" s="22" customFormat="1" ht="16.5">
      <c r="H23" s="30"/>
    </row>
    <row r="24" s="22" customFormat="1" ht="16.5">
      <c r="A24" s="23"/>
    </row>
    <row r="25" s="22" customFormat="1" ht="16.5">
      <c r="A25" s="23"/>
    </row>
    <row r="26" s="22" customFormat="1" ht="16.5">
      <c r="A26" s="23"/>
    </row>
    <row r="27" spans="1:7" ht="16.5">
      <c r="A27" s="23"/>
      <c r="B27" s="22"/>
      <c r="C27" s="2"/>
      <c r="D27" s="2"/>
      <c r="E27" s="2"/>
      <c r="F27" s="2"/>
      <c r="G27" s="2"/>
    </row>
    <row r="28" spans="1:9" ht="15.75">
      <c r="A28" s="24"/>
      <c r="B28" s="24"/>
      <c r="C28" s="24"/>
      <c r="D28" s="24"/>
      <c r="E28" s="24"/>
      <c r="F28" s="26"/>
      <c r="G28" s="26"/>
      <c r="H28" s="26"/>
      <c r="I28" s="26"/>
    </row>
  </sheetData>
  <sheetProtection/>
  <mergeCells count="2">
    <mergeCell ref="B3:F3"/>
    <mergeCell ref="A21:J22"/>
  </mergeCells>
  <printOptions/>
  <pageMargins left="0.7480314960629921" right="0.7480314960629921" top="0.984251968503937" bottom="0.984251968503937" header="0" footer="0"/>
  <pageSetup horizontalDpi="600" verticalDpi="600" orientation="landscape" paperSize="9" scale="77" r:id="rId2"/>
  <headerFooter alignWithMargins="0">
    <oddHeader>&amp;L&amp;G</oddHeader>
  </headerFooter>
  <legacyDrawingHF r:id="rId1"/>
</worksheet>
</file>

<file path=xl/worksheets/sheet9.xml><?xml version="1.0" encoding="utf-8"?>
<worksheet xmlns="http://schemas.openxmlformats.org/spreadsheetml/2006/main" xmlns:r="http://schemas.openxmlformats.org/officeDocument/2006/relationships">
  <sheetPr codeName="Hoja23"/>
  <dimension ref="A2:L21"/>
  <sheetViews>
    <sheetView showGridLines="0" showZeros="0" view="pageBreakPreview" zoomScale="75" zoomScaleSheetLayoutView="75" zoomScalePageLayoutView="0" workbookViewId="0" topLeftCell="A2">
      <selection activeCell="G29" sqref="G29"/>
    </sheetView>
  </sheetViews>
  <sheetFormatPr defaultColWidth="11.00390625" defaultRowHeight="15"/>
  <cols>
    <col min="1" max="1" width="8.00390625" style="0" customWidth="1"/>
    <col min="2" max="3" width="12.125" style="0" customWidth="1"/>
    <col min="4" max="4" width="16.25390625" style="0" customWidth="1"/>
    <col min="5" max="5" width="13.375" style="0" customWidth="1"/>
    <col min="6" max="6" width="22.25390625" style="0" customWidth="1"/>
    <col min="7" max="7" width="24.50390625" style="0" customWidth="1"/>
    <col min="9" max="9" width="14.625" style="0" customWidth="1"/>
    <col min="11" max="11" width="13.625" style="0" customWidth="1"/>
  </cols>
  <sheetData>
    <row r="1" ht="29.25" customHeight="1" hidden="1"/>
    <row r="2" spans="1:12" s="120" customFormat="1" ht="23.25" thickBot="1">
      <c r="A2" s="278">
        <f>PGD!C2</f>
        <v>0</v>
      </c>
      <c r="B2" s="278"/>
      <c r="C2" s="278"/>
      <c r="D2" s="278"/>
      <c r="E2" s="278"/>
      <c r="F2" s="278"/>
      <c r="G2" s="278"/>
      <c r="H2" s="278"/>
      <c r="I2" s="278"/>
      <c r="J2" s="278" t="s">
        <v>111</v>
      </c>
      <c r="K2" s="278">
        <f>PGD!C5</f>
        <v>0</v>
      </c>
      <c r="L2" s="278"/>
    </row>
    <row r="3" s="120" customFormat="1" ht="23.25" thickBot="1"/>
    <row r="4" spans="1:12" ht="32.25" customHeight="1" thickBot="1">
      <c r="A4" s="222" t="s">
        <v>45</v>
      </c>
      <c r="B4" s="355" t="s">
        <v>69</v>
      </c>
      <c r="C4" s="355"/>
      <c r="D4" s="355"/>
      <c r="E4" s="355"/>
      <c r="F4" s="355"/>
      <c r="G4" s="355"/>
      <c r="H4" s="355"/>
      <c r="I4" s="355"/>
      <c r="J4" s="31" t="s">
        <v>68</v>
      </c>
      <c r="K4" s="17">
        <f>SUM(H7:H76)</f>
        <v>0</v>
      </c>
      <c r="L4" s="22">
        <f>IF(K4&gt;"","kg","")</f>
      </c>
    </row>
    <row r="5" spans="1:10" ht="16.5" customHeight="1">
      <c r="A5" s="243"/>
      <c r="B5" s="355"/>
      <c r="C5" s="355"/>
      <c r="D5" s="355"/>
      <c r="E5" s="355"/>
      <c r="F5" s="355"/>
      <c r="G5" s="355"/>
      <c r="H5" s="355"/>
      <c r="I5" s="355"/>
      <c r="J5" s="22"/>
    </row>
    <row r="6" spans="1:9" s="22" customFormat="1" ht="33">
      <c r="A6" s="23"/>
      <c r="B6" s="382" t="s">
        <v>31</v>
      </c>
      <c r="C6" s="383"/>
      <c r="D6" s="312" t="s">
        <v>279</v>
      </c>
      <c r="E6" s="312" t="s">
        <v>280</v>
      </c>
      <c r="F6" s="313" t="s">
        <v>281</v>
      </c>
      <c r="G6" s="314" t="s">
        <v>35</v>
      </c>
      <c r="H6" s="378" t="s">
        <v>282</v>
      </c>
      <c r="I6" s="379"/>
    </row>
    <row r="7" spans="1:11" ht="16.5">
      <c r="A7" s="10"/>
      <c r="B7" s="315"/>
      <c r="C7" s="316"/>
      <c r="D7" s="317"/>
      <c r="E7" s="317"/>
      <c r="F7" s="318"/>
      <c r="G7" s="319"/>
      <c r="H7" s="380" t="s">
        <v>283</v>
      </c>
      <c r="I7" s="381"/>
      <c r="J7" s="34"/>
      <c r="K7" s="22"/>
    </row>
    <row r="8" spans="1:10" s="22" customFormat="1" ht="16.5">
      <c r="A8" s="23"/>
      <c r="B8" s="377"/>
      <c r="C8" s="377"/>
      <c r="D8" s="288"/>
      <c r="E8" s="288"/>
      <c r="F8" s="288"/>
      <c r="G8" s="289"/>
      <c r="H8" s="376">
        <f>(E8-D8+F8)*G8</f>
        <v>0</v>
      </c>
      <c r="I8" s="376"/>
      <c r="J8" s="22" t="s">
        <v>91</v>
      </c>
    </row>
    <row r="9" spans="2:11" ht="15">
      <c r="B9" s="377"/>
      <c r="C9" s="377"/>
      <c r="D9" s="288"/>
      <c r="E9" s="288"/>
      <c r="F9" s="288"/>
      <c r="G9" s="289"/>
      <c r="H9" s="376">
        <f aca="true" t="shared" si="0" ref="H9:H20">(E9-D9+F9)*G9</f>
        <v>0</v>
      </c>
      <c r="I9" s="376"/>
      <c r="J9" s="22" t="s">
        <v>91</v>
      </c>
      <c r="K9" s="22"/>
    </row>
    <row r="10" spans="2:11" ht="15">
      <c r="B10" s="377"/>
      <c r="C10" s="377"/>
      <c r="D10" s="288"/>
      <c r="E10" s="288"/>
      <c r="F10" s="288"/>
      <c r="G10" s="289"/>
      <c r="H10" s="376">
        <f t="shared" si="0"/>
        <v>0</v>
      </c>
      <c r="I10" s="376"/>
      <c r="J10" s="22" t="s">
        <v>91</v>
      </c>
      <c r="K10" s="22"/>
    </row>
    <row r="11" spans="2:11" ht="15">
      <c r="B11" s="377"/>
      <c r="C11" s="377"/>
      <c r="D11" s="288"/>
      <c r="E11" s="288"/>
      <c r="F11" s="288"/>
      <c r="G11" s="289"/>
      <c r="H11" s="376">
        <f>(E11-D11+F11)*G11</f>
        <v>0</v>
      </c>
      <c r="I11" s="376"/>
      <c r="J11" s="22" t="s">
        <v>91</v>
      </c>
      <c r="K11" s="22"/>
    </row>
    <row r="12" spans="2:11" ht="15">
      <c r="B12" s="377"/>
      <c r="C12" s="377"/>
      <c r="D12" s="288"/>
      <c r="E12" s="288"/>
      <c r="F12" s="288"/>
      <c r="G12" s="289"/>
      <c r="H12" s="376">
        <f>(E12-D12+F12)*G12</f>
        <v>0</v>
      </c>
      <c r="I12" s="376"/>
      <c r="J12" s="22" t="s">
        <v>91</v>
      </c>
      <c r="K12" s="22"/>
    </row>
    <row r="13" spans="2:11" ht="15">
      <c r="B13" s="377"/>
      <c r="C13" s="377"/>
      <c r="D13" s="288"/>
      <c r="E13" s="288"/>
      <c r="F13" s="288"/>
      <c r="G13" s="289"/>
      <c r="H13" s="376">
        <f>(E13-D13+F13)*G13</f>
        <v>0</v>
      </c>
      <c r="I13" s="376"/>
      <c r="J13" s="22" t="s">
        <v>91</v>
      </c>
      <c r="K13" s="22"/>
    </row>
    <row r="14" spans="2:11" ht="15">
      <c r="B14" s="377"/>
      <c r="C14" s="377"/>
      <c r="D14" s="288"/>
      <c r="E14" s="288"/>
      <c r="F14" s="288"/>
      <c r="G14" s="289"/>
      <c r="H14" s="376">
        <f>(E14-D14+F14)*G14</f>
        <v>0</v>
      </c>
      <c r="I14" s="376"/>
      <c r="J14" s="22" t="s">
        <v>91</v>
      </c>
      <c r="K14" s="22"/>
    </row>
    <row r="15" spans="2:11" ht="15">
      <c r="B15" s="377"/>
      <c r="C15" s="377"/>
      <c r="D15" s="288"/>
      <c r="E15" s="288"/>
      <c r="F15" s="288"/>
      <c r="G15" s="289"/>
      <c r="H15" s="376">
        <f t="shared" si="0"/>
        <v>0</v>
      </c>
      <c r="I15" s="376"/>
      <c r="J15" s="22" t="s">
        <v>91</v>
      </c>
      <c r="K15" s="22"/>
    </row>
    <row r="16" spans="2:11" ht="15.75">
      <c r="B16" s="377"/>
      <c r="C16" s="377"/>
      <c r="D16" s="288"/>
      <c r="E16" s="288"/>
      <c r="F16" s="288"/>
      <c r="G16" s="289"/>
      <c r="H16" s="376">
        <f t="shared" si="0"/>
        <v>0</v>
      </c>
      <c r="I16" s="376"/>
      <c r="J16" s="22" t="s">
        <v>91</v>
      </c>
      <c r="K16" s="22"/>
    </row>
    <row r="17" spans="2:11" ht="15.75">
      <c r="B17" s="377"/>
      <c r="C17" s="377"/>
      <c r="D17" s="288"/>
      <c r="E17" s="288"/>
      <c r="F17" s="288"/>
      <c r="G17" s="289"/>
      <c r="H17" s="376">
        <f t="shared" si="0"/>
        <v>0</v>
      </c>
      <c r="I17" s="376"/>
      <c r="J17" s="22" t="s">
        <v>91</v>
      </c>
      <c r="K17" s="22"/>
    </row>
    <row r="18" spans="2:11" ht="15.75">
      <c r="B18" s="377"/>
      <c r="C18" s="377"/>
      <c r="D18" s="288"/>
      <c r="E18" s="288"/>
      <c r="F18" s="288"/>
      <c r="G18" s="289"/>
      <c r="H18" s="376">
        <f t="shared" si="0"/>
        <v>0</v>
      </c>
      <c r="I18" s="376"/>
      <c r="J18" s="22" t="s">
        <v>91</v>
      </c>
      <c r="K18" s="22"/>
    </row>
    <row r="19" spans="2:11" ht="15.75">
      <c r="B19" s="377"/>
      <c r="C19" s="377"/>
      <c r="D19" s="288"/>
      <c r="E19" s="288"/>
      <c r="F19" s="288"/>
      <c r="G19" s="289"/>
      <c r="H19" s="376">
        <f t="shared" si="0"/>
        <v>0</v>
      </c>
      <c r="I19" s="376"/>
      <c r="J19" s="22" t="s">
        <v>91</v>
      </c>
      <c r="K19" s="22"/>
    </row>
    <row r="20" spans="2:11" ht="15.75">
      <c r="B20" s="377"/>
      <c r="C20" s="377"/>
      <c r="D20" s="288"/>
      <c r="E20" s="288"/>
      <c r="F20" s="288"/>
      <c r="G20" s="289"/>
      <c r="H20" s="376">
        <f t="shared" si="0"/>
        <v>0</v>
      </c>
      <c r="I20" s="376"/>
      <c r="J20" s="22" t="s">
        <v>91</v>
      </c>
      <c r="K20" s="22"/>
    </row>
    <row r="21" spans="10:11" ht="15.75">
      <c r="J21" s="22"/>
      <c r="K21" s="22"/>
    </row>
  </sheetData>
  <sheetProtection/>
  <mergeCells count="30">
    <mergeCell ref="H6:I6"/>
    <mergeCell ref="B14:C14"/>
    <mergeCell ref="H7:I7"/>
    <mergeCell ref="B4:I5"/>
    <mergeCell ref="H8:I8"/>
    <mergeCell ref="B8:C8"/>
    <mergeCell ref="B9:C9"/>
    <mergeCell ref="H9:I9"/>
    <mergeCell ref="H11:I11"/>
    <mergeCell ref="B6:C6"/>
    <mergeCell ref="H19:I19"/>
    <mergeCell ref="B10:C10"/>
    <mergeCell ref="H10:I10"/>
    <mergeCell ref="B15:C15"/>
    <mergeCell ref="H15:I15"/>
    <mergeCell ref="B16:C16"/>
    <mergeCell ref="H16:I16"/>
    <mergeCell ref="B11:C11"/>
    <mergeCell ref="B12:C12"/>
    <mergeCell ref="B13:C13"/>
    <mergeCell ref="H12:I12"/>
    <mergeCell ref="H13:I13"/>
    <mergeCell ref="H14:I14"/>
    <mergeCell ref="B20:C20"/>
    <mergeCell ref="H20:I20"/>
    <mergeCell ref="B17:C17"/>
    <mergeCell ref="H17:I17"/>
    <mergeCell ref="B18:C18"/>
    <mergeCell ref="H18:I18"/>
    <mergeCell ref="B19:C19"/>
  </mergeCells>
  <printOptions/>
  <pageMargins left="0.7480314960629921" right="0.7480314960629921" top="0.984251968503937" bottom="0.984251968503937" header="0" footer="0"/>
  <pageSetup horizontalDpi="600" verticalDpi="600" orientation="landscape" paperSize="9" scale="70" r:id="rId4"/>
  <headerFooter alignWithMargins="0">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CALDERÓN MARTORELL, CRISTINA</dc:creator>
  <cp:keywords/>
  <dc:description/>
  <cp:lastModifiedBy>CALDERÓN MARTORELL, CRISTINA</cp:lastModifiedBy>
  <cp:lastPrinted>2013-04-17T07:06:43Z</cp:lastPrinted>
  <dcterms:created xsi:type="dcterms:W3CDTF">2003-09-29T14:16:51Z</dcterms:created>
  <dcterms:modified xsi:type="dcterms:W3CDTF">2018-01-09T12:14:05Z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-2112129947</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y fmtid="{D5CDD505-2E9C-101B-9397-08002B2CF9AE}" pid="6" name="_ReviewingToolsShownOnce">
    <vt:lpwstr/>
  </property>
</Properties>
</file>