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374" firstSheet="1" activeTab="10"/>
  </bookViews>
  <sheets>
    <sheet name="anexo II" sheetId="1" state="hidden" r:id="rId1"/>
    <sheet name="INSTRUCCIONES" sheetId="2" r:id="rId2"/>
    <sheet name="I1" sheetId="3" r:id="rId3"/>
    <sheet name="I2" sheetId="4" r:id="rId4"/>
    <sheet name="O1" sheetId="5" r:id="rId5"/>
    <sheet name="O5" sheetId="6" r:id="rId6"/>
    <sheet name="O6" sheetId="7" r:id="rId7"/>
    <sheet name="O7" sheetId="8" r:id="rId8"/>
    <sheet name="O8" sheetId="9" r:id="rId9"/>
    <sheet name="parametros" sheetId="10" state="hidden" r:id="rId10"/>
    <sheet name="PGD" sheetId="11" r:id="rId11"/>
    <sheet name="XML" sheetId="12" state="hidden" r:id="rId12"/>
  </sheets>
  <definedNames>
    <definedName name="_xlnm.Print_Area" localSheetId="2">'I1'!$A$1:$O$62</definedName>
    <definedName name="_xlnm.Print_Area" localSheetId="3">'I2'!$A$1:$N$9</definedName>
    <definedName name="_xlnm.Print_Area" localSheetId="1">'INSTRUCCIONES'!$A$1:$P$32</definedName>
    <definedName name="_xlnm.Print_Area" localSheetId="4">'O1'!$A$1:$V$64</definedName>
    <definedName name="_xlnm.Print_Area" localSheetId="5">'O5'!$A$1:$M$28</definedName>
    <definedName name="_xlnm.Print_Area" localSheetId="6">'O6'!$A$1:$J$25</definedName>
    <definedName name="_xlnm.Print_Area" localSheetId="7">'O7'!$A$1:$L$24</definedName>
    <definedName name="_xlnm.Print_Area" localSheetId="8">'O8'!$A$1:$M$17</definedName>
    <definedName name="_xlnm.Print_Area" localSheetId="10">'PGD'!$A$1:$K$38</definedName>
    <definedName name="Reutiliza">#REF!</definedName>
    <definedName name="TIPO_FOCO">'parametros'!$D$3:$D$7</definedName>
    <definedName name="_xlnm.Print_Titles" localSheetId="2">'I1'!$2:$2</definedName>
    <definedName name="_xlnm.Print_Titles" localSheetId="3">'I2'!$2:$2</definedName>
    <definedName name="_xlnm.Print_Titles" localSheetId="4">'O1'!$2:$2</definedName>
    <definedName name="_xlnm.Print_Titles" localSheetId="5">'O5'!$2:$2</definedName>
    <definedName name="_xlnm.Print_Titles" localSheetId="6">'O6'!$2:$2</definedName>
    <definedName name="_xlnm.Print_Titles" localSheetId="7">'O7'!$2:$2</definedName>
  </definedNames>
  <calcPr fullCalcOnLoad="1"/>
</workbook>
</file>

<file path=xl/comments11.xml><?xml version="1.0" encoding="utf-8"?>
<comments xmlns="http://schemas.openxmlformats.org/spreadsheetml/2006/main">
  <authors>
    <author/>
    <author> </author>
  </authors>
  <commentList>
    <comment ref="K9" authorId="0">
      <text>
        <r>
          <rPr>
            <sz val="8"/>
            <color indexed="8"/>
            <rFont val="Tahoma"/>
            <family val="2"/>
          </rPr>
          <t xml:space="preserve">de COVs que tiene la empresa en la actividad concreta 
</t>
        </r>
      </text>
    </comment>
    <comment ref="G3" authorId="1">
      <text>
        <r>
          <rPr>
            <b/>
            <sz val="8"/>
            <rFont val="Tahoma"/>
            <family val="2"/>
          </rPr>
          <t xml:space="preserve"> En caso de conocerlo</t>
        </r>
        <r>
          <rPr>
            <sz val="8"/>
            <rFont val="Tahoma"/>
            <family val="2"/>
          </rPr>
          <t xml:space="preserve">
</t>
        </r>
      </text>
    </comment>
    <comment ref="B5" authorId="1">
      <text>
        <r>
          <rPr>
            <b/>
            <sz val="8"/>
            <rFont val="Tahoma"/>
            <family val="2"/>
          </rPr>
          <t xml:space="preserve"> periodo para el que se presenta el Plan de Gestión de Disolventes
</t>
        </r>
        <r>
          <rPr>
            <sz val="8"/>
            <rFont val="Tahoma"/>
            <family val="2"/>
          </rPr>
          <t xml:space="preserve">
</t>
        </r>
      </text>
    </comment>
    <comment ref="I5" authorId="1">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3.xml><?xml version="1.0" encoding="utf-8"?>
<comments xmlns="http://schemas.openxmlformats.org/spreadsheetml/2006/main">
  <authors>
    <author/>
    <author> </author>
  </authors>
  <commentList>
    <comment ref="N6" authorId="0">
      <text>
        <r>
          <rPr>
            <b/>
            <sz val="8"/>
            <color indexed="8"/>
            <rFont val="Tahoma"/>
            <family val="2"/>
          </rPr>
          <t xml:space="preserve"> Si se han añadico filas, aumentar el rango de la fórmula de la suma
</t>
        </r>
      </text>
    </comment>
    <comment ref="C8" authorId="0">
      <text>
        <r>
          <rPr>
            <sz val="8"/>
            <color indexed="8"/>
            <rFont val="Tahoma"/>
            <family val="2"/>
          </rPr>
          <t xml:space="preserve">Campo no obligatorio
</t>
        </r>
      </text>
    </comment>
    <comment ref="F8" authorId="0">
      <text>
        <r>
          <rPr>
            <b/>
            <sz val="8"/>
            <color indexed="8"/>
            <rFont val="Tahoma"/>
            <family val="2"/>
          </rPr>
          <t xml:space="preserve">cantidades adquiridas del compuesto comercial en ese periodo
</t>
        </r>
        <r>
          <rPr>
            <sz val="8"/>
            <color indexed="8"/>
            <rFont val="Tahoma"/>
            <family val="2"/>
          </rPr>
          <t xml:space="preserve">
</t>
        </r>
      </text>
    </comment>
    <comment ref="G8" authorId="0">
      <text>
        <r>
          <rPr>
            <b/>
            <sz val="8"/>
            <color indexed="8"/>
            <rFont val="Tahoma"/>
            <family val="2"/>
          </rPr>
          <t xml:space="preserve"> según el etiquetado del producto y las fichas de seguridad
</t>
        </r>
      </text>
    </comment>
    <comment ref="N39" authorId="0">
      <text>
        <r>
          <rPr>
            <b/>
            <sz val="8"/>
            <color indexed="8"/>
            <rFont val="Tahoma"/>
            <family val="2"/>
          </rPr>
          <t xml:space="preserve"> Si se han añadido filas, ampliar el rango de la fórmula de la suma de esta casilla
</t>
        </r>
      </text>
    </comment>
    <comment ref="C40" authorId="0">
      <text>
        <r>
          <rPr>
            <sz val="8"/>
            <color indexed="8"/>
            <rFont val="Tahoma"/>
            <family val="2"/>
          </rPr>
          <t xml:space="preserve">Campo obligatorio
</t>
        </r>
      </text>
    </comment>
    <comment ref="F40" authorId="0">
      <text>
        <r>
          <rPr>
            <sz val="11"/>
            <color indexed="8"/>
            <rFont val="Tahoma"/>
            <family val="2"/>
          </rPr>
          <t xml:space="preserve"> El número registrado CAS ( Chemical Abstracts Service) es una identificación numércia única para compuestos químicos, polímeros, secuencias biológicas, preparados y aleaciones
</t>
        </r>
      </text>
    </comment>
    <comment ref="I40" authorId="0">
      <text>
        <r>
          <rPr>
            <sz val="8"/>
            <color indexed="8"/>
            <rFont val="Tahoma"/>
            <family val="2"/>
          </rPr>
          <t xml:space="preserve">cantidades adquiridas del compuesto comercial en ese periodo
</t>
        </r>
      </text>
    </comment>
    <comment ref="J40" authorId="0">
      <text>
        <r>
          <rPr>
            <sz val="8"/>
            <color indexed="8"/>
            <rFont val="Tahoma"/>
            <family val="2"/>
          </rPr>
          <t xml:space="preserve"> según el etiquetado del producto y las fichas de seguridad
</t>
        </r>
      </text>
    </comment>
    <comment ref="N53" authorId="0">
      <text>
        <r>
          <rPr>
            <b/>
            <sz val="8"/>
            <color indexed="8"/>
            <rFont val="Tahoma"/>
            <family val="2"/>
          </rPr>
          <t xml:space="preserve"> Si se han ampliado el número de filas, ampliar el rango de la fórmula de la suma de esta celda
</t>
        </r>
      </text>
    </comment>
    <comment ref="C54" authorId="0">
      <text>
        <r>
          <rPr>
            <b/>
            <sz val="8"/>
            <color indexed="8"/>
            <rFont val="Tahoma"/>
            <family val="2"/>
          </rPr>
          <t xml:space="preserve"> Campo obligatorio
</t>
        </r>
      </text>
    </comment>
    <comment ref="F54" authorId="0">
      <text>
        <r>
          <rPr>
            <sz val="11"/>
            <color indexed="8"/>
            <rFont val="Tahoma"/>
            <family val="2"/>
          </rPr>
          <t xml:space="preserve"> El número registrado CAS ( Chemical Abstracts Service) es una identificación numércia única para compuestos químicos, polímeros, secuencias biológicas, preparados y aleaciones
</t>
        </r>
      </text>
    </comment>
    <comment ref="H54" authorId="0">
      <text>
        <r>
          <rPr>
            <b/>
            <sz val="8"/>
            <color indexed="8"/>
            <rFont val="Tahoma"/>
            <family val="2"/>
          </rPr>
          <t xml:space="preserve"> Al final del periodo
</t>
        </r>
        <r>
          <rPr>
            <sz val="8"/>
            <color indexed="8"/>
            <rFont val="Tahoma"/>
            <family val="2"/>
          </rPr>
          <t xml:space="preserve">
</t>
        </r>
      </text>
    </comment>
    <comment ref="I54" authorId="0">
      <text>
        <r>
          <rPr>
            <sz val="8"/>
            <color indexed="8"/>
            <rFont val="Tahoma"/>
            <family val="2"/>
          </rPr>
          <t xml:space="preserve">cantidades adquiridas del compuesto comercial en ese periodo
</t>
        </r>
      </text>
    </comment>
    <comment ref="J54" authorId="0">
      <text>
        <r>
          <rPr>
            <sz val="8"/>
            <color indexed="8"/>
            <rFont val="Tahoma"/>
            <family val="2"/>
          </rPr>
          <t xml:space="preserve"> según el etiquetado del producto y las fichas de seguridad
</t>
        </r>
      </text>
    </comment>
    <comment ref="K54" authorId="1">
      <text>
        <r>
          <rPr>
            <sz val="12"/>
            <rFont val="Tahoma"/>
            <family val="2"/>
          </rPr>
          <t xml:space="preserve">%COVs*( Ei-Ef+compras)
</t>
        </r>
      </text>
    </comment>
    <comment ref="K40" authorId="1">
      <text>
        <r>
          <rPr>
            <sz val="12"/>
            <rFont val="Tahoma"/>
            <family val="2"/>
          </rPr>
          <t xml:space="preserve">%COVs*( Ei-Ef+compras)
</t>
        </r>
      </text>
    </comment>
    <comment ref="H8" authorId="1">
      <text>
        <r>
          <rPr>
            <sz val="12"/>
            <rFont val="Tahoma"/>
            <family val="2"/>
          </rPr>
          <t xml:space="preserve">%COVs*( Ei-Ef+compras)
</t>
        </r>
      </text>
    </comment>
  </commentList>
</comments>
</file>

<file path=xl/comments5.xml><?xml version="1.0" encoding="utf-8"?>
<comments xmlns="http://schemas.openxmlformats.org/spreadsheetml/2006/main">
  <authors>
    <author/>
    <author> </author>
    <author>MDelHoyo</author>
    <author>CALDER?N MARTORELL, CRISTINA</author>
  </authors>
  <commentList>
    <comment ref="K8" authorId="0">
      <text>
        <r>
          <rPr>
            <b/>
            <sz val="8"/>
            <color indexed="8"/>
            <rFont val="Tahoma"/>
            <family val="2"/>
          </rPr>
          <t>No se tiene en cuenta el caudal que se ha podido añadir para refrigeración o dilución.
Se da en condiciones normales: T = 273, 15 K y P = 101,3 kPa</t>
        </r>
      </text>
    </comment>
    <comment ref="L8" authorId="0">
      <text>
        <r>
          <rPr>
            <b/>
            <sz val="8"/>
            <color indexed="8"/>
            <rFont val="Tahoma"/>
            <family val="2"/>
          </rPr>
          <t>Es el número de 
horas de funcionamiento durante el año en el que se realiza el balance</t>
        </r>
      </text>
    </comment>
    <comment ref="M8" authorId="0">
      <text>
        <r>
          <rPr>
            <b/>
            <sz val="11"/>
            <color indexed="8"/>
            <rFont val="Tahoma"/>
            <family val="2"/>
          </rPr>
          <t xml:space="preserve">Peso molecular medio de la corriente de gases emitidos por chimenea. Necesario sólo si la medición es en COT
</t>
        </r>
      </text>
    </comment>
    <comment ref="N8" authorId="0">
      <text>
        <r>
          <rPr>
            <b/>
            <sz val="11"/>
            <color indexed="8"/>
            <rFont val="Tahoma"/>
            <family val="2"/>
          </rPr>
          <t xml:space="preserve">Nº de carbonos medio de la corriente de gases emitidos por chimenea.Necesario sólo si la medición es en COT
</t>
        </r>
      </text>
    </comment>
    <comment ref="O8" authorId="0">
      <text>
        <r>
          <rPr>
            <b/>
            <sz val="8"/>
            <color indexed="8"/>
            <rFont val="Tahoma"/>
            <family val="2"/>
          </rPr>
          <t xml:space="preserve">kg de compuesto orgánico total. 
</t>
        </r>
      </text>
    </comment>
    <comment ref="P9" authorId="0">
      <text>
        <r>
          <rPr>
            <sz val="11"/>
            <color indexed="8"/>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U51" authorId="1">
      <text>
        <r>
          <rPr>
            <b/>
            <sz val="8"/>
            <rFont val="Tahoma"/>
            <family val="2"/>
          </rPr>
          <t xml:space="preserve"> Si se han añadido filas, ampliar el rango de la fórmula de la suma de esta casilla</t>
        </r>
        <r>
          <rPr>
            <sz val="8"/>
            <rFont val="Tahoma"/>
            <family val="2"/>
          </rPr>
          <t xml:space="preserve">
</t>
        </r>
      </text>
    </comment>
    <comment ref="U36" authorId="1">
      <text>
        <r>
          <rPr>
            <b/>
            <sz val="8"/>
            <rFont val="Tahoma"/>
            <family val="2"/>
          </rPr>
          <t xml:space="preserve"> Si se han añadido filas, ampliar el rango de la fórmula de la suma de esta casilla</t>
        </r>
        <r>
          <rPr>
            <sz val="8"/>
            <rFont val="Tahoma"/>
            <family val="2"/>
          </rPr>
          <t xml:space="preserve">
</t>
        </r>
      </text>
    </comment>
    <comment ref="K37" authorId="2">
      <text>
        <r>
          <rPr>
            <b/>
            <sz val="8"/>
            <rFont val="Tahoma"/>
            <family val="2"/>
          </rPr>
          <t>No se tiene en cuenta el caudal que se ha podido añadir para refrigeración o dilución.
Se da en condiciones normales: T = 273, 15 K y P = 101,3 kPa</t>
        </r>
      </text>
    </comment>
    <comment ref="L37" authorId="2">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37" authorId="2">
      <text>
        <r>
          <rPr>
            <b/>
            <sz val="8"/>
            <rFont val="Tahoma"/>
            <family val="2"/>
          </rPr>
          <t xml:space="preserve">kg de compuesto orgánico total. </t>
        </r>
        <r>
          <rPr>
            <sz val="8"/>
            <rFont val="Tahoma"/>
            <family val="2"/>
          </rPr>
          <t xml:space="preserve">
</t>
        </r>
      </text>
    </comment>
    <comment ref="O3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K53" authorId="2">
      <text>
        <r>
          <rPr>
            <b/>
            <sz val="8"/>
            <rFont val="Tahoma"/>
            <family val="2"/>
          </rPr>
          <t>No se tiene en cuenta el caudal que se ha podido añadir para refrigeración o dilución.
Se da en condiciones normales: T = 273, 15 K y P = 101,3 kPa</t>
        </r>
      </text>
    </comment>
    <comment ref="L53" authorId="2">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M53" authorId="2">
      <text>
        <r>
          <rPr>
            <b/>
            <sz val="8"/>
            <rFont val="Tahoma"/>
            <family val="2"/>
          </rPr>
          <t xml:space="preserve">kg de compuesto orgánico total. </t>
        </r>
        <r>
          <rPr>
            <sz val="8"/>
            <rFont val="Tahoma"/>
            <family val="2"/>
          </rPr>
          <t xml:space="preserve">
</t>
        </r>
      </text>
    </comment>
    <comment ref="B8" authorId="1">
      <text>
        <r>
          <rPr>
            <sz val="8"/>
            <rFont val="Tahoma"/>
            <family val="2"/>
          </rPr>
          <t xml:space="preserve">recubrimiento
secado
instalacion de recubrimiento textil
instalaciones que no puedan llevarse a cabo en condiciones confinadas, como pintura de barcos o aviones etc
</t>
        </r>
      </text>
    </comment>
    <comment ref="B37" authorId="1">
      <text>
        <r>
          <rPr>
            <sz val="8"/>
            <rFont val="Tahoma"/>
            <family val="2"/>
          </rPr>
          <t xml:space="preserve">recubrimiento
secado
instalacion de recubrimiento textil
instalaciones que no puedan llevarse a cabo en condiciones confinadas, como pintura de barcos o aviones etc
</t>
        </r>
      </text>
    </comment>
    <comment ref="B53" authorId="1">
      <text>
        <r>
          <rPr>
            <sz val="8"/>
            <rFont val="Tahoma"/>
            <family val="2"/>
          </rPr>
          <t xml:space="preserve">recubrimiento
secado
instalacion de recubrimiento textil
instalaciones que no puedan llevarse a cabo en condiciones confinadas, como pintura de barcos o aviones etc
</t>
        </r>
      </text>
    </comment>
    <comment ref="C8" authorId="3">
      <text>
        <r>
          <rPr>
            <sz val="9"/>
            <rFont val="Tahoma"/>
            <family val="2"/>
          </rPr>
          <t xml:space="preserve">
El valor límite de emisión en gases residuales se aplica según  el anexo II y la disposición especial del Real Decreto 117/2003</t>
        </r>
      </text>
    </comment>
    <comment ref="C37" authorId="3">
      <text>
        <r>
          <rPr>
            <sz val="9"/>
            <rFont val="Tahoma"/>
            <family val="2"/>
          </rPr>
          <t xml:space="preserve">
El valor límite de emisión en gases residuales se aplica según  el anexo II y la disposición especial del Real Decreto 117/2003</t>
        </r>
      </text>
    </comment>
    <comment ref="C53" authorId="3">
      <text>
        <r>
          <rPr>
            <sz val="9"/>
            <rFont val="Tahoma"/>
            <family val="2"/>
          </rPr>
          <t xml:space="preserve">
El valor límite de emisión en gases residuales se aplica según  el anexo II y la disposición especial del Real Decreto 117/2003</t>
        </r>
      </text>
    </comment>
  </commentList>
</comments>
</file>

<file path=xl/comments8.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<sst xmlns="http://schemas.openxmlformats.org/spreadsheetml/2006/main" count="405" uniqueCount="295">
  <si>
    <t>HERRAMIENTA PARA LA REALIZACIÓN DEL PLAN DE GESTIÓN DE DISOLVENTES SEGÚN REQUISITOS DEL REAL DECRETO 117/2003 PARA LA ACTIVIDAD DE:</t>
  </si>
  <si>
    <t>El orden en el que deben rellenarse las hoja es el correspondiente al orden de las hojas: I1, I2, O1, O5, O6, O7, O8 y PGD</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</si>
  <si>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</si>
  <si>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Junto al archivo cumplimentado se deberán presentar los siguientes documentos justificativos de la vericidad de los datos:</t>
  </si>
  <si>
    <t>-</t>
  </si>
  <si>
    <t>Informe de emisiones de los focos canalizados realizados por Entidad Colaboradora en Material de Calidad Ambiental (ECMCA) y/o en su caso, registro de emisiones en continuo.</t>
  </si>
  <si>
    <t>Informe de disolventes (COVs) contenido en los residuos (en su caso)</t>
  </si>
  <si>
    <t>Sólo en el caso de haber cambiado respecto a la documentación presentada años anteriores:</t>
  </si>
  <si>
    <t>Copia compulsada de los poderes de representación del firmante del presente documento.</t>
  </si>
  <si>
    <t>Breve memoria descriptiva de la actividad de la instalación: productos fabricados, procesos, equipos asociados a los focos canalizados que emiten COVs …</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</si>
  <si>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</si>
  <si>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</si>
  <si>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</si>
  <si>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</si>
  <si>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</si>
  <si>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</si>
  <si>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</si>
  <si>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PGD</t>
  </si>
  <si>
    <t>I1</t>
  </si>
  <si>
    <t xml:space="preserve">Cantidad de COVs utilizados o su cantidad en preparados adquiridos utilizados como materia prima en el proceso durante el periodo. </t>
  </si>
  <si>
    <t>Total I1</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</si>
  <si>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</si>
  <si>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Total</t>
  </si>
  <si>
    <t>kg</t>
  </si>
  <si>
    <t>Denominación Comercial del compuesto que contiene COV como disolvente</t>
  </si>
  <si>
    <t>COV Contenidos</t>
  </si>
  <si>
    <t xml:space="preserve">Inventario Inicial </t>
  </si>
  <si>
    <t>Inventario final</t>
  </si>
  <si>
    <t xml:space="preserve">Compras </t>
  </si>
  <si>
    <t>% de COV(en peso)</t>
  </si>
  <si>
    <t>Las cantidades se refieren siempre a kg</t>
  </si>
  <si>
    <t xml:space="preserve">Denominación IUPAC </t>
  </si>
  <si>
    <t>Núm. CAS</t>
  </si>
  <si>
    <t>Inventario inicial</t>
  </si>
  <si>
    <t>inventario final</t>
  </si>
  <si>
    <t>frase de riesgo</t>
  </si>
  <si>
    <t>I2</t>
  </si>
  <si>
    <t xml:space="preserve">Cantidad de COVs utilizados o su cantidad en preparados recuperados y reutilizados como entrada de disolventes en el proceso ( se cuenta el disolvente reciclado cada vez que se utilice para realizar la actividad) </t>
  </si>
  <si>
    <t>Total I2</t>
  </si>
  <si>
    <t>Información acerca de los equipos, el funcionamiento  y  la tecnología utilizada</t>
  </si>
  <si>
    <t>O1</t>
  </si>
  <si>
    <t>Emisiones en gases residuales</t>
  </si>
  <si>
    <t>Total O1</t>
  </si>
  <si>
    <t>Id. FOCO</t>
  </si>
  <si>
    <t>Caudal (Nm3/h)</t>
  </si>
  <si>
    <t>nº horas funcionamiento</t>
  </si>
  <si>
    <t>PM COV emitido</t>
  </si>
  <si>
    <t>Nº Carbonos</t>
  </si>
  <si>
    <t>kg COV emitido</t>
  </si>
  <si>
    <t>C1</t>
  </si>
  <si>
    <t>Hay valor de medición?</t>
  </si>
  <si>
    <t>C2</t>
  </si>
  <si>
    <t>C3</t>
  </si>
  <si>
    <t>Media</t>
  </si>
  <si>
    <t>CUMPLE?</t>
  </si>
  <si>
    <t>recubrimiento</t>
  </si>
  <si>
    <t>secado</t>
  </si>
  <si>
    <t xml:space="preserve">CONSUMO </t>
  </si>
  <si>
    <t>gases residuales</t>
  </si>
  <si>
    <t>textil  que utilizan disolventes nitrogenados con técnicas de recuperación..</t>
  </si>
  <si>
    <t>g/h COV emitido</t>
  </si>
  <si>
    <t>TOTAL g/h COV emitido</t>
  </si>
  <si>
    <t>VLE</t>
  </si>
  <si>
    <t>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</si>
  <si>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</si>
  <si>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Total O5</t>
  </si>
  <si>
    <t>Descripción de los equipos y la tecnología utilizada</t>
  </si>
  <si>
    <t xml:space="preserve">Detalle de los cálculos realizados para su determinación( haciendo hincapié en las hipótesis o estimaciones efectuadas) </t>
  </si>
  <si>
    <t>Observaciones</t>
  </si>
  <si>
    <t>O6</t>
  </si>
  <si>
    <t>Disolventes Orgánicos contenidos en los residuos recogidos</t>
  </si>
  <si>
    <t>Total O6</t>
  </si>
  <si>
    <t>Residuo</t>
  </si>
  <si>
    <t>LER</t>
  </si>
  <si>
    <t>fecha retirada</t>
  </si>
  <si>
    <t xml:space="preserve">Empresa Gestora </t>
  </si>
  <si>
    <t>Ref Albarán o DCS</t>
  </si>
  <si>
    <t>El valor del % COVs que se ha considerado en los cálculos debe estar avalado mediante análitica realizadas por Entidad Colaboradora en Materia de Calidad Ambiental o bien mediante certifiado del gestor de residuos</t>
  </si>
  <si>
    <t>O7</t>
  </si>
  <si>
    <t>Disolventes Orgánicos o disolventes orgánicos contenidos en preparados, vendidos como productos comerciales</t>
  </si>
  <si>
    <t>Total O7</t>
  </si>
  <si>
    <t>O8</t>
  </si>
  <si>
    <t>Cantidad de COVs contenidos en preparados recuperados para su reutilización en la medida que no se contabilicen en O7</t>
  </si>
  <si>
    <t>Total O8</t>
  </si>
  <si>
    <t>Nombre de la empresa:</t>
  </si>
  <si>
    <t>Ubicación de la instalación:</t>
  </si>
  <si>
    <t>Instalación incluida en el Anexo I de la ley 2/2006?</t>
  </si>
  <si>
    <t>Periodo:</t>
  </si>
  <si>
    <t>Registro</t>
  </si>
  <si>
    <t>Actividad</t>
  </si>
  <si>
    <t>Actividad para la que se realiza el PGD:</t>
  </si>
  <si>
    <t>Si en la instalación se realizan además otras actividades sujetas también al RD 117/2003</t>
  </si>
  <si>
    <t>umbral consumo</t>
  </si>
  <si>
    <t>difusas</t>
  </si>
  <si>
    <t>totales</t>
  </si>
  <si>
    <t xml:space="preserve"> ton/año</t>
  </si>
  <si>
    <t>1.a.-Impresión en Offset de bobinas por calor &gt;15 (&lt;25)</t>
  </si>
  <si>
    <t>15-25</t>
  </si>
  <si>
    <t>1.b.-Impresión en Offset de bobinas por calor &gt;25</t>
  </si>
  <si>
    <t>&gt;25</t>
  </si>
  <si>
    <t>2-Rotograbado de publicaciones &gt;25</t>
  </si>
  <si>
    <t>kg COVs año</t>
  </si>
  <si>
    <t xml:space="preserve">I1 </t>
  </si>
  <si>
    <t>(I1+I2)</t>
  </si>
  <si>
    <t>&gt;30</t>
  </si>
  <si>
    <t>Disolventes recuperados / reutilizados</t>
  </si>
  <si>
    <t>(I1-O8)</t>
  </si>
  <si>
    <t>1-5</t>
  </si>
  <si>
    <t>20</t>
  </si>
  <si>
    <t>15</t>
  </si>
  <si>
    <t>I1-O1-O5-O6-O7-O8</t>
  </si>
  <si>
    <t>&gt;5</t>
  </si>
  <si>
    <t>10</t>
  </si>
  <si>
    <t>F/(I1+I2)</t>
  </si>
  <si>
    <t>2-10</t>
  </si>
  <si>
    <t>Disolventes residuos</t>
  </si>
  <si>
    <t>F+O1</t>
  </si>
  <si>
    <t>&gt;10</t>
  </si>
  <si>
    <t>Disolvente recuperado y no reutilizado este año</t>
  </si>
  <si>
    <t>RESUMEN  DE CUMPLIMIENTO</t>
  </si>
  <si>
    <t>7-Recubrimento de bobinas(&gt;25)</t>
  </si>
  <si>
    <t>CANALIZADAS</t>
  </si>
  <si>
    <t>8-Otros tipos de recubrimiento, incluido el recubrimiento de metal, plástico, textil (5)</t>
  </si>
  <si>
    <t xml:space="preserve"> VLE difusas</t>
  </si>
  <si>
    <t xml:space="preserve">DIFUSAS </t>
  </si>
  <si>
    <t>Persona de contacto a efectos de notificación:</t>
  </si>
  <si>
    <t>Nombre y apellidos</t>
  </si>
  <si>
    <t>Teléfono</t>
  </si>
  <si>
    <t>Email</t>
  </si>
  <si>
    <t>EL REPRESENTANTE LEGAL DE LA EMPRESA SE HACE RESPONSABLE DE LOS DATOS QUE HA CUMPLIMENTADO</t>
  </si>
  <si>
    <t>El Representante Legal:</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</si>
  <si>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</si>
  <si>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</si>
  <si>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</si>
  <si>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</si>
  <si>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</si>
  <si>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</si>
  <si>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</si>
  <si>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</si>
  <si>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</si>
  <si>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</si>
  <si>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</si>
  <si>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</si>
  <si>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</si>
  <si>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</si>
  <si>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</si>
  <si>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</si>
  <si>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</si>
  <si>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</si>
  <si>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</si>
  <si>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</si>
  <si>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</si>
  <si>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</si>
  <si>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</si>
  <si>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</si>
  <si>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</si>
  <si>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</si>
  <si>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</si>
  <si>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</si>
  <si>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</si>
  <si>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</si>
  <si>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</si>
  <si>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</si>
  <si>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</si>
  <si>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</si>
  <si>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</si>
  <si>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</si>
  <si>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</si>
  <si>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</si>
  <si>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</si>
  <si>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</si>
  <si>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</si>
  <si>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</si>
  <si>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</si>
  <si>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</si>
  <si>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</si>
  <si>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</si>
  <si>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</si>
  <si>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</si>
  <si>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</si>
  <si>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</si>
  <si>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</si>
  <si>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</si>
  <si>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</si>
  <si>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</si>
  <si>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</si>
  <si>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</si>
  <si>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</si>
  <si>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</si>
  <si>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</si>
  <si>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</si>
  <si>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</si>
  <si>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</si>
  <si>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</si>
  <si>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</si>
  <si>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</si>
  <si>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</si>
  <si>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</si>
  <si>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</si>
  <si>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</si>
  <si>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</si>
  <si>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</si>
  <si>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</si>
  <si>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</si>
  <si>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</si>
  <si>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</si>
  <si>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</si>
  <si>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</si>
  <si>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</si>
  <si>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</si>
  <si>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</si>
  <si>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</si>
  <si>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</si>
  <si>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</si>
  <si>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</si>
  <si>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</si>
  <si>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</si>
  <si>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</si>
  <si>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</si>
  <si>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</si>
  <si>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</si>
  <si>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</si>
  <si>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</si>
  <si>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</si>
  <si>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</si>
  <si>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</si>
  <si>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</si>
  <si>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</si>
  <si>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</si>
  <si>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</si>
  <si>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</si>
  <si>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</si>
  <si>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</si>
  <si>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</si>
  <si>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</si>
  <si>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</si>
  <si>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</si>
  <si>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</si>
  <si>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</si>
  <si>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</si>
  <si>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Otras unidades de rotograbado, flexografía, impresión serigráfica rotativa, laminado o barnizado &gt;15, impresión serigráfica rotativa sobre textil o en cartón/ cartulina (&gt;30)</t>
  </si>
  <si>
    <t>Limpieza de superficies utilizando compuestos especificados en el apartado 1 del artículo 5 (&gt;1)</t>
  </si>
  <si>
    <t>Otra limpieza de superficies</t>
  </si>
  <si>
    <t>Recubrimiento de vehículos (&lt;15) y renovación del acabado de vehículos</t>
  </si>
  <si>
    <t>ACTIVIDADES anexo II</t>
  </si>
  <si>
    <t>NOTAS RGL</t>
  </si>
  <si>
    <t>¿Año está en pantalla de importación?</t>
  </si>
  <si>
    <t xml:space="preserve">Anexo II ? </t>
  </si>
  <si>
    <t>Interesa guardar registro Anexo I?</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</si>
  <si>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</si>
  <si>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</si>
  <si>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</si>
  <si>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sin R</t>
  </si>
  <si>
    <t>Otras R</t>
  </si>
  <si>
    <t>UMBRALES</t>
  </si>
  <si>
    <t>Otros tipos de recubrimiento, incluido el recubrimiento de metal, plástico, textil (5 t/año), tejidos, películas y papel (&gt;5 t/año)</t>
  </si>
  <si>
    <t>INSTRUCCIONES</t>
  </si>
  <si>
    <t>Entrada (kg de COVs)</t>
  </si>
  <si>
    <t>Consumo (kg de COVs)</t>
  </si>
  <si>
    <t>Emisiones difusas (F) (Kg COVs)</t>
  </si>
  <si>
    <t>Emisiones difusas (F)/ entrada</t>
  </si>
  <si>
    <t>Emisiones totales (kg de COVs)</t>
  </si>
  <si>
    <t>En I1 deben incluirse también los compuestos que contengan COVs utilizados como disolventes utilizados en la limpieza de las máquinas</t>
  </si>
  <si>
    <t>kg de COVs</t>
  </si>
  <si>
    <t xml:space="preserve">Focos que emiten compuestos orgánicos volátiles que NO tengan asignada ninguna de las frases de riesgo de las indicadas en el  Art. 5 </t>
  </si>
  <si>
    <r>
      <t xml:space="preserve">Concentración </t>
    </r>
    <r>
      <rPr>
        <b/>
        <sz val="14"/>
        <rFont val="Comic Sans MS"/>
        <family val="4"/>
      </rPr>
      <t>COV</t>
    </r>
    <r>
      <rPr>
        <b/>
        <sz val="8"/>
        <rFont val="Comic Sans MS"/>
        <family val="4"/>
      </rPr>
      <t>(mg /Nm3)</t>
    </r>
  </si>
  <si>
    <r>
      <t xml:space="preserve">Concentración </t>
    </r>
    <r>
      <rPr>
        <b/>
        <sz val="14"/>
        <rFont val="Comic Sans MS"/>
        <family val="4"/>
      </rPr>
      <t xml:space="preserve">COT </t>
    </r>
    <r>
      <rPr>
        <b/>
        <sz val="8"/>
        <rFont val="Comic Sans MS"/>
        <family val="4"/>
      </rPr>
      <t>(mg /Nm3)</t>
    </r>
  </si>
  <si>
    <t>Número de Identificación Medioambiental (NIMA)</t>
  </si>
  <si>
    <t>SÍ</t>
  </si>
  <si>
    <t>NO</t>
  </si>
  <si>
    <t xml:space="preserve">COVs perdidos por reacciones químicas o físicas </t>
  </si>
  <si>
    <t>Disolvente contenido en productos de venta</t>
  </si>
  <si>
    <t>Observaciones:</t>
  </si>
  <si>
    <t>Firma y sello:</t>
  </si>
  <si>
    <t xml:space="preserve">Disolventes utilizados como materia prima </t>
  </si>
  <si>
    <t>Ventas (kg)</t>
  </si>
  <si>
    <t>TIPO_FOCO</t>
  </si>
  <si>
    <t>Tipo de foco</t>
  </si>
  <si>
    <t>instalaciones que no pueda llevarse a cabo en condiciones confinadas como pintura de aviones, construcción de barcos..</t>
  </si>
  <si>
    <t>cantidad retirada (kg)</t>
  </si>
  <si>
    <t>Ei: Inventario Inicial (kg)</t>
  </si>
  <si>
    <t>Ei:Inventario final (kg)</t>
  </si>
  <si>
    <t xml:space="preserve">kg COVs </t>
  </si>
  <si>
    <t>( Ef-Ei+ventas)*%COV</t>
  </si>
  <si>
    <t>Cantidad de COV (kg)</t>
  </si>
  <si>
    <t>(cantidad retirada *% COV)</t>
  </si>
  <si>
    <t xml:space="preserve">Focos que emitan COVs halogenados que tienen asignada la frase de riesgo R40 o R68 o indicación de peligro H341 o H351 </t>
  </si>
  <si>
    <t>Focos que emitan COVs que tienen asignada la frase de riesgo R45, R46, R49, R60 o R61 o indicación de peligro H340, H350, H350i, H360D o H360F</t>
  </si>
  <si>
    <t>R40 R68 halogenado</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</si>
  <si>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color indexed="8"/>
        <rFont val="Comic Sans MS"/>
        <family val="4"/>
      </rPr>
      <t xml:space="preserve">o </t>
    </r>
    <r>
      <rPr>
        <b/>
        <sz val="14"/>
        <rFont val="Comic Sans MS"/>
        <family val="4"/>
      </rPr>
      <t xml:space="preserve">indicación de peligro </t>
    </r>
    <r>
      <rPr>
        <b/>
        <sz val="14"/>
        <color indexed="10"/>
        <rFont val="Comic Sans MS"/>
        <family val="4"/>
      </rPr>
      <t xml:space="preserve">H341 o H351 </t>
    </r>
  </si>
  <si>
    <t>En el caso de necesitar más filas de las previstas en alguno de los apartados de las hojas I1, O1,O6, O7, añadirlas y ampliar el rango de las fórmulas correspondientes a las casillas en blanco arrastrando</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</si>
  <si>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 o R61 </t>
    </r>
    <r>
      <rPr>
        <b/>
        <sz val="14"/>
        <rFont val="Comic Sans MS"/>
        <family val="4"/>
      </rPr>
      <t xml:space="preserve">o indicación de peligro </t>
    </r>
    <r>
      <rPr>
        <b/>
        <sz val="14"/>
        <color indexed="10"/>
        <rFont val="Comic Sans MS"/>
        <family val="4"/>
      </rPr>
      <t>H340, H350, H350i, H360D</t>
    </r>
    <r>
      <rPr>
        <b/>
        <sz val="14"/>
        <rFont val="Comic Sans MS"/>
        <family val="4"/>
      </rPr>
      <t xml:space="preserve"> o </t>
    </r>
    <r>
      <rPr>
        <b/>
        <sz val="14"/>
        <color indexed="10"/>
        <rFont val="Comic Sans MS"/>
        <family val="4"/>
      </rPr>
      <t>H360F</t>
    </r>
  </si>
  <si>
    <t>El archivo cumplimentado debe presentarse en formato digital y en formato papel, con la última página firmada.</t>
  </si>
  <si>
    <t>Un plan de gestión de disolventes es un balance de masa en el que se tienen en cuenta todas las entradas y salidas de disolventes de una instalación durante un periodo determinado</t>
  </si>
  <si>
    <t xml:space="preserve">Antes de cada 28 de febrero (o cuando el órgano competente lo solicite) deberá presentarse con los datos correspondientes al año anterior.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</si>
</sst>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 [$€-1]_-"/>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91">
    <font>
      <sz val="10"/>
      <name val="Comic Sans MS"/>
      <family val="4"/>
    </font>
    <font>
      <sz val="10"/>
      <name val="Arial"/>
      <family val="0"/>
    </font>
    <font>
      <sz val="10"/>
      <color indexed="8"/>
      <name val="Arial"/>
      <family val="2"/>
    </font>
    <font>
      <b/>
      <sz val="12"/>
      <color indexed="10"/>
      <name val="Comic Sans MS"/>
      <family val="4"/>
    </font>
    <font>
      <b/>
      <sz val="8"/>
      <color indexed="8"/>
      <name val="Tahoma"/>
      <family val="2"/>
    </font>
    <font>
      <b/>
      <sz val="10"/>
      <name val="Comic Sans MS"/>
      <family val="4"/>
    </font>
    <font>
      <sz val="11"/>
      <name val="Comic Sans MS"/>
      <family val="4"/>
    </font>
    <font>
      <b/>
      <sz val="18"/>
      <color indexed="60"/>
      <name val="Comic Sans MS"/>
      <family val="4"/>
    </font>
    <font>
      <b/>
      <sz val="12"/>
      <name val="Comic Sans MS"/>
      <family val="4"/>
    </font>
    <font>
      <b/>
      <sz val="16"/>
      <name val="Comic Sans MS"/>
      <family val="4"/>
    </font>
    <font>
      <b/>
      <sz val="16"/>
      <color indexed="60"/>
      <name val="Comic Sans MS"/>
      <family val="4"/>
    </font>
    <font>
      <b/>
      <sz val="11"/>
      <color indexed="62"/>
      <name val="Comic Sans MS"/>
      <family val="4"/>
    </font>
    <font>
      <sz val="12"/>
      <color indexed="18"/>
      <name val="COMIC"/>
      <family val="0"/>
    </font>
    <font>
      <sz val="11"/>
      <name val="Symbol"/>
      <family val="1"/>
    </font>
    <font>
      <sz val="11"/>
      <name val="Courier New"/>
      <family val="3"/>
    </font>
    <font>
      <b/>
      <sz val="14"/>
      <name val="Comic Sans MS"/>
      <family val="4"/>
    </font>
    <font>
      <b/>
      <sz val="20"/>
      <color indexed="60"/>
      <name val="Comic Sans MS"/>
      <family val="4"/>
    </font>
    <font>
      <sz val="12"/>
      <name val="Comic Sans MS"/>
      <family val="4"/>
    </font>
    <font>
      <b/>
      <sz val="20"/>
      <color indexed="10"/>
      <name val="Comic Sans MS"/>
      <family val="4"/>
    </font>
    <font>
      <b/>
      <sz val="14"/>
      <color indexed="10"/>
      <name val="Comic Sans MS"/>
      <family val="4"/>
    </font>
    <font>
      <b/>
      <sz val="11"/>
      <name val="Comic Sans MS"/>
      <family val="4"/>
    </font>
    <font>
      <sz val="8"/>
      <color indexed="8"/>
      <name val="Tahoma"/>
      <family val="2"/>
    </font>
    <font>
      <sz val="10"/>
      <color indexed="8"/>
      <name val="Tahoma"/>
      <family val="2"/>
    </font>
    <font>
      <b/>
      <sz val="14"/>
      <color indexed="56"/>
      <name val="Comic Sans MS"/>
      <family val="4"/>
    </font>
    <font>
      <sz val="11"/>
      <color indexed="8"/>
      <name val="Tahoma"/>
      <family val="2"/>
    </font>
    <font>
      <b/>
      <sz val="8"/>
      <name val="Comic Sans MS"/>
      <family val="4"/>
    </font>
    <font>
      <sz val="8"/>
      <name val="Comic Sans MS"/>
      <family val="4"/>
    </font>
    <font>
      <b/>
      <sz val="11"/>
      <color indexed="8"/>
      <name val="Tahoma"/>
      <family val="2"/>
    </font>
    <font>
      <b/>
      <sz val="9"/>
      <name val="Comic Sans MS"/>
      <family val="4"/>
    </font>
    <font>
      <sz val="8"/>
      <name val="Arial"/>
      <family val="2"/>
    </font>
    <font>
      <sz val="10"/>
      <name val="Tahoma"/>
      <family val="2"/>
    </font>
    <font>
      <sz val="14"/>
      <name val="Comic Sans MS"/>
      <family val="4"/>
    </font>
    <font>
      <b/>
      <sz val="14"/>
      <color indexed="60"/>
      <name val="Comic Sans MS"/>
      <family val="4"/>
    </font>
    <font>
      <b/>
      <sz val="12"/>
      <name val="Arial"/>
      <family val="2"/>
    </font>
    <font>
      <b/>
      <i/>
      <sz val="12"/>
      <name val="Comic Sans MS"/>
      <family val="4"/>
    </font>
    <font>
      <b/>
      <sz val="8"/>
      <name val="Tahoma"/>
      <family val="2"/>
    </font>
    <font>
      <sz val="8"/>
      <name val="Tahoma"/>
      <family val="2"/>
    </font>
    <font>
      <sz val="11"/>
      <name val="Tahoma"/>
      <family val="2"/>
    </font>
    <font>
      <b/>
      <sz val="13"/>
      <name val="Comic Sans MS"/>
      <family val="4"/>
    </font>
    <font>
      <sz val="12"/>
      <name val="Tahoma"/>
      <family val="2"/>
    </font>
    <font>
      <sz val="11"/>
      <name val="Arial"/>
      <family val="2"/>
    </font>
    <font>
      <sz val="14"/>
      <name val="Arial"/>
      <family val="2"/>
    </font>
    <font>
      <sz val="12"/>
      <name val="Arial"/>
      <family val="2"/>
    </font>
    <font>
      <b/>
      <sz val="14"/>
      <color indexed="8"/>
      <name val="Comic Sans MS"/>
      <family val="4"/>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18"/>
      <name val="COMIC"/>
      <family val="0"/>
    </font>
    <font>
      <sz val="10"/>
      <color indexed="18"/>
      <name val="COMIC"/>
      <family val="0"/>
    </font>
    <font>
      <b/>
      <sz val="10"/>
      <color indexed="60"/>
      <name val="Comic Sans MS"/>
      <family val="4"/>
    </font>
    <font>
      <b/>
      <sz val="13"/>
      <color indexed="8"/>
      <name val="Calibri"/>
      <family val="2"/>
    </font>
    <font>
      <b/>
      <sz val="1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C00000"/>
      <name val="Comic Sans MS"/>
      <family val="4"/>
    </font>
    <font>
      <sz val="12"/>
      <color rgb="FF003399"/>
      <name val="COMIC"/>
      <family val="0"/>
    </font>
    <font>
      <sz val="7"/>
      <color rgb="FF003399"/>
      <name val="COMIC"/>
      <family val="0"/>
    </font>
    <font>
      <sz val="10"/>
      <color rgb="FF003399"/>
      <name val="COMIC"/>
      <family val="0"/>
    </font>
    <font>
      <b/>
      <sz val="10"/>
      <color rgb="FFC00000"/>
      <name val="Comic Sans MS"/>
      <family val="4"/>
    </font>
    <font>
      <b/>
      <sz val="13"/>
      <color rgb="FF000000"/>
      <name val="Calibri"/>
      <family val="2"/>
    </font>
    <font>
      <b/>
      <sz val="12"/>
      <color rgb="FFC00000"/>
      <name val="Comic Sans MS"/>
      <family val="4"/>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theme="6" tint="0.7999799847602844"/>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medium"/>
      <right/>
      <top/>
      <bottom/>
    </border>
    <border>
      <left/>
      <right style="medium"/>
      <top/>
      <bottom/>
    </border>
    <border>
      <left>
        <color indexed="63"/>
      </left>
      <right>
        <color indexed="63"/>
      </right>
      <top>
        <color indexed="63"/>
      </top>
      <bottom style="medium"/>
    </border>
    <border>
      <left style="medium"/>
      <right/>
      <top/>
      <bottom style="medium"/>
    </border>
    <border>
      <left style="thin"/>
      <right>
        <color indexed="63"/>
      </right>
      <top style="thin"/>
      <bottom style="thin"/>
    </border>
    <border>
      <left>
        <color indexed="63"/>
      </left>
      <right style="thin"/>
      <top style="thin">
        <color indexed="8"/>
      </top>
      <bottom style="thin">
        <color indexed="8"/>
      </bottom>
    </border>
    <border>
      <left style="thin"/>
      <right>
        <color indexed="63"/>
      </right>
      <top>
        <color indexed="63"/>
      </top>
      <bottom style="thin">
        <color indexed="8"/>
      </bottom>
    </border>
    <border>
      <left style="thin"/>
      <right style="thin"/>
      <top style="thin"/>
      <bottom>
        <color indexed="63"/>
      </bottom>
    </border>
    <border>
      <left>
        <color indexed="63"/>
      </left>
      <right>
        <color indexed="63"/>
      </right>
      <top>
        <color indexed="63"/>
      </top>
      <bottom style="double"/>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double"/>
      <bottom>
        <color indexed="63"/>
      </bottom>
    </border>
    <border>
      <left>
        <color indexed="63"/>
      </left>
      <right>
        <color indexed="63"/>
      </right>
      <top style="thin"/>
      <bottom style="thin"/>
    </border>
    <border>
      <left style="thin"/>
      <right style="thin"/>
      <top style="thin"/>
      <bottom style="double"/>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medium"/>
      <bottom style="medium"/>
    </border>
    <border>
      <left style="thin"/>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medium"/>
      <bottom style="double"/>
    </border>
    <border>
      <left style="thin"/>
      <right style="thin"/>
      <top style="medium"/>
      <bottom style="double"/>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double"/>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166" fontId="0" fillId="0" borderId="0" applyFill="0" applyBorder="0" applyAlignment="0" applyProtection="0"/>
    <xf numFmtId="0" fontId="76" fillId="3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45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11" fillId="0" borderId="0" xfId="0" applyFont="1" applyAlignment="1">
      <alignment horizontal="left" wrapText="1"/>
    </xf>
    <xf numFmtId="0" fontId="12" fillId="0" borderId="0" xfId="0" applyFont="1" applyAlignment="1">
      <alignment vertical="center"/>
    </xf>
    <xf numFmtId="0" fontId="13" fillId="0" borderId="0" xfId="0" applyFont="1" applyAlignment="1">
      <alignment horizontal="justify"/>
    </xf>
    <xf numFmtId="0" fontId="12" fillId="0" borderId="0" xfId="0" applyFont="1" applyAlignment="1">
      <alignment horizontal="right" vertical="center" wrapText="1"/>
    </xf>
    <xf numFmtId="0" fontId="14" fillId="0" borderId="0" xfId="0" applyFont="1" applyAlignment="1">
      <alignment horizontal="justify"/>
    </xf>
    <xf numFmtId="0" fontId="15" fillId="0" borderId="0" xfId="0" applyFont="1" applyAlignment="1">
      <alignment/>
    </xf>
    <xf numFmtId="0" fontId="16" fillId="33" borderId="0" xfId="0" applyFont="1" applyFill="1" applyBorder="1" applyAlignment="1">
      <alignment vertical="center"/>
    </xf>
    <xf numFmtId="0" fontId="18" fillId="0" borderId="10" xfId="0" applyFont="1" applyBorder="1" applyAlignment="1">
      <alignment/>
    </xf>
    <xf numFmtId="0" fontId="10" fillId="33" borderId="10" xfId="0" applyFont="1" applyFill="1" applyBorder="1" applyAlignment="1">
      <alignment vertical="center" wrapText="1"/>
    </xf>
    <xf numFmtId="0" fontId="5" fillId="33" borderId="10" xfId="0" applyFont="1" applyFill="1" applyBorder="1" applyAlignment="1">
      <alignment/>
    </xf>
    <xf numFmtId="0" fontId="15" fillId="33" borderId="0" xfId="0" applyFont="1" applyFill="1" applyBorder="1" applyAlignment="1">
      <alignment/>
    </xf>
    <xf numFmtId="0" fontId="0" fillId="33" borderId="0" xfId="0" applyFill="1" applyBorder="1" applyAlignment="1">
      <alignment/>
    </xf>
    <xf numFmtId="0" fontId="5" fillId="33" borderId="11" xfId="0" applyFont="1" applyFill="1" applyBorder="1" applyAlignment="1">
      <alignment/>
    </xf>
    <xf numFmtId="0" fontId="5" fillId="0" borderId="11" xfId="0" applyFont="1" applyBorder="1" applyAlignment="1">
      <alignment/>
    </xf>
    <xf numFmtId="0" fontId="0" fillId="34" borderId="12" xfId="0" applyFont="1" applyFill="1" applyBorder="1" applyAlignment="1">
      <alignment horizontal="center"/>
    </xf>
    <xf numFmtId="0" fontId="0" fillId="34" borderId="12" xfId="0" applyFont="1" applyFill="1" applyBorder="1" applyAlignment="1">
      <alignment/>
    </xf>
    <xf numFmtId="9" fontId="22" fillId="34" borderId="12" xfId="56" applyFont="1" applyFill="1" applyBorder="1" applyAlignment="1" applyProtection="1">
      <alignment horizontal="center" wrapText="1"/>
      <protection/>
    </xf>
    <xf numFmtId="0" fontId="0" fillId="34" borderId="13" xfId="0" applyFont="1" applyFill="1" applyBorder="1" applyAlignment="1">
      <alignment horizontal="center"/>
    </xf>
    <xf numFmtId="0" fontId="0" fillId="34" borderId="13" xfId="0" applyFont="1" applyFill="1" applyBorder="1" applyAlignment="1">
      <alignment/>
    </xf>
    <xf numFmtId="9" fontId="0" fillId="34" borderId="13" xfId="56" applyFont="1" applyFill="1" applyBorder="1" applyAlignment="1" applyProtection="1">
      <alignment/>
      <protection/>
    </xf>
    <xf numFmtId="9" fontId="0" fillId="33" borderId="0" xfId="56" applyFont="1" applyFill="1" applyBorder="1" applyAlignment="1" applyProtection="1">
      <alignment/>
      <protection/>
    </xf>
    <xf numFmtId="3" fontId="0" fillId="33" borderId="0" xfId="0" applyNumberFormat="1" applyFill="1" applyBorder="1" applyAlignment="1">
      <alignment horizontal="center"/>
    </xf>
    <xf numFmtId="0" fontId="0" fillId="33" borderId="0" xfId="0" applyFill="1" applyAlignment="1">
      <alignment/>
    </xf>
    <xf numFmtId="0" fontId="0" fillId="0" borderId="0" xfId="0" applyFont="1" applyAlignment="1">
      <alignment/>
    </xf>
    <xf numFmtId="9" fontId="0" fillId="34" borderId="12" xfId="56" applyFont="1" applyFill="1" applyBorder="1" applyAlignment="1" applyProtection="1">
      <alignment/>
      <protection/>
    </xf>
    <xf numFmtId="0" fontId="15" fillId="33" borderId="0" xfId="0" applyFont="1" applyFill="1" applyBorder="1" applyAlignment="1">
      <alignment horizontal="left" vertical="center" wrapText="1"/>
    </xf>
    <xf numFmtId="0" fontId="16" fillId="33"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8" fillId="35" borderId="14" xfId="0" applyFont="1" applyFill="1" applyBorder="1" applyAlignment="1">
      <alignment horizontal="center"/>
    </xf>
    <xf numFmtId="0" fontId="18" fillId="0" borderId="0" xfId="0" applyFont="1" applyBorder="1" applyAlignment="1">
      <alignment/>
    </xf>
    <xf numFmtId="0" fontId="5" fillId="0" borderId="0" xfId="0" applyFont="1" applyBorder="1" applyAlignment="1">
      <alignment horizontal="center" vertical="center" wrapText="1"/>
    </xf>
    <xf numFmtId="0" fontId="5" fillId="33" borderId="0" xfId="0" applyFont="1" applyFill="1" applyBorder="1" applyAlignment="1">
      <alignment/>
    </xf>
    <xf numFmtId="0" fontId="5" fillId="33" borderId="0" xfId="0" applyFont="1" applyFill="1" applyBorder="1" applyAlignment="1">
      <alignment horizontal="center"/>
    </xf>
    <xf numFmtId="0" fontId="8" fillId="33" borderId="0" xfId="0" applyFont="1" applyFill="1" applyBorder="1" applyAlignment="1">
      <alignment/>
    </xf>
    <xf numFmtId="0" fontId="5" fillId="33" borderId="0" xfId="0" applyFont="1" applyFill="1" applyBorder="1" applyAlignment="1">
      <alignment horizont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4" fontId="22" fillId="33" borderId="0" xfId="54" applyNumberFormat="1" applyFont="1" applyFill="1" applyBorder="1" applyAlignment="1">
      <alignment horizontal="center" textRotation="90" wrapText="1"/>
      <protection/>
    </xf>
    <xf numFmtId="2" fontId="22" fillId="33" borderId="0" xfId="54" applyNumberFormat="1" applyFont="1" applyFill="1" applyBorder="1" applyAlignment="1">
      <alignment horizontal="center" textRotation="90" wrapText="1"/>
      <protection/>
    </xf>
    <xf numFmtId="167" fontId="22" fillId="33" borderId="0" xfId="54" applyNumberFormat="1" applyFont="1" applyFill="1" applyBorder="1" applyAlignment="1">
      <alignment horizontal="center" textRotation="90" wrapText="1"/>
      <protection/>
    </xf>
    <xf numFmtId="4" fontId="0" fillId="33" borderId="15" xfId="0" applyNumberFormat="1" applyFill="1" applyBorder="1" applyAlignment="1">
      <alignment horizontal="center" vertical="center"/>
    </xf>
    <xf numFmtId="0" fontId="5" fillId="33" borderId="0" xfId="0" applyFont="1" applyFill="1" applyBorder="1" applyAlignment="1">
      <alignment vertical="center"/>
    </xf>
    <xf numFmtId="0" fontId="0" fillId="33" borderId="0" xfId="0" applyFill="1" applyBorder="1" applyAlignment="1">
      <alignment horizontal="center" vertical="center"/>
    </xf>
    <xf numFmtId="0" fontId="17" fillId="33" borderId="0" xfId="0" applyFont="1" applyFill="1" applyBorder="1" applyAlignment="1">
      <alignment horizontal="left" wrapText="1"/>
    </xf>
    <xf numFmtId="0" fontId="16" fillId="33" borderId="0" xfId="0" applyFont="1" applyFill="1" applyBorder="1" applyAlignment="1">
      <alignment/>
    </xf>
    <xf numFmtId="0" fontId="20" fillId="0" borderId="0" xfId="0" applyFont="1" applyAlignment="1">
      <alignment/>
    </xf>
    <xf numFmtId="0" fontId="20" fillId="33" borderId="0" xfId="0" applyFont="1" applyFill="1" applyBorder="1" applyAlignment="1">
      <alignment/>
    </xf>
    <xf numFmtId="0" fontId="6" fillId="33" borderId="0" xfId="0" applyFont="1" applyFill="1" applyBorder="1" applyAlignment="1">
      <alignment/>
    </xf>
    <xf numFmtId="0" fontId="20" fillId="33" borderId="0" xfId="0" applyFont="1" applyFill="1" applyBorder="1" applyAlignment="1">
      <alignment horizontal="center" wrapText="1"/>
    </xf>
    <xf numFmtId="4" fontId="24" fillId="33" borderId="0" xfId="54" applyNumberFormat="1" applyFont="1" applyFill="1" applyBorder="1" applyAlignment="1">
      <alignment horizontal="center" textRotation="90" wrapText="1"/>
      <protection/>
    </xf>
    <xf numFmtId="0" fontId="22" fillId="34" borderId="13" xfId="53" applyFont="1" applyFill="1" applyBorder="1" applyAlignment="1">
      <alignment horizontal="left" wrapText="1"/>
      <protection/>
    </xf>
    <xf numFmtId="0" fontId="29" fillId="34" borderId="13" xfId="0" applyNumberFormat="1" applyFont="1" applyFill="1" applyBorder="1" applyAlignment="1">
      <alignment horizontal="right" wrapText="1"/>
    </xf>
    <xf numFmtId="14" fontId="0" fillId="34" borderId="13" xfId="0" applyNumberFormat="1" applyFill="1" applyBorder="1" applyAlignment="1">
      <alignment/>
    </xf>
    <xf numFmtId="10" fontId="30" fillId="34" borderId="16" xfId="56" applyNumberFormat="1" applyFont="1" applyFill="1" applyBorder="1" applyAlignment="1" applyProtection="1">
      <alignment horizontal="center" wrapText="1"/>
      <protection/>
    </xf>
    <xf numFmtId="3" fontId="0" fillId="33" borderId="13" xfId="0" applyNumberFormat="1" applyFill="1" applyBorder="1" applyAlignment="1">
      <alignment/>
    </xf>
    <xf numFmtId="0" fontId="29" fillId="34" borderId="13" xfId="0" applyFont="1" applyFill="1" applyBorder="1" applyAlignment="1">
      <alignment wrapText="1"/>
    </xf>
    <xf numFmtId="0" fontId="0" fillId="34" borderId="16" xfId="0" applyFill="1" applyBorder="1" applyAlignment="1">
      <alignment/>
    </xf>
    <xf numFmtId="0" fontId="0" fillId="0" borderId="17" xfId="0" applyBorder="1" applyAlignment="1">
      <alignment/>
    </xf>
    <xf numFmtId="0" fontId="31" fillId="0" borderId="0" xfId="0" applyFont="1" applyAlignment="1">
      <alignment/>
    </xf>
    <xf numFmtId="0" fontId="31" fillId="0" borderId="10" xfId="0" applyFont="1" applyBorder="1" applyAlignment="1">
      <alignment/>
    </xf>
    <xf numFmtId="0" fontId="17" fillId="0" borderId="0" xfId="0" applyFont="1" applyBorder="1" applyAlignment="1">
      <alignment/>
    </xf>
    <xf numFmtId="0" fontId="17" fillId="0" borderId="0" xfId="0" applyFont="1" applyAlignment="1">
      <alignment/>
    </xf>
    <xf numFmtId="0" fontId="8" fillId="33" borderId="0" xfId="0" applyFont="1" applyFill="1" applyBorder="1" applyAlignment="1">
      <alignment wrapText="1"/>
    </xf>
    <xf numFmtId="0" fontId="17" fillId="33" borderId="0" xfId="0" applyFont="1" applyFill="1" applyBorder="1" applyAlignment="1">
      <alignment/>
    </xf>
    <xf numFmtId="0" fontId="8" fillId="0" borderId="0" xfId="0" applyFont="1" applyBorder="1" applyAlignment="1">
      <alignment horizontal="left" vertical="top" wrapText="1"/>
    </xf>
    <xf numFmtId="0" fontId="8" fillId="36" borderId="18" xfId="0" applyFont="1" applyFill="1" applyBorder="1" applyAlignment="1">
      <alignment/>
    </xf>
    <xf numFmtId="0" fontId="8" fillId="0" borderId="0" xfId="0" applyFont="1" applyAlignment="1">
      <alignment/>
    </xf>
    <xf numFmtId="0" fontId="8" fillId="0" borderId="0" xfId="0" applyFont="1" applyBorder="1" applyAlignment="1">
      <alignment/>
    </xf>
    <xf numFmtId="0" fontId="8" fillId="36" borderId="12" xfId="0" applyFont="1" applyFill="1" applyBorder="1" applyAlignment="1">
      <alignment/>
    </xf>
    <xf numFmtId="0" fontId="17" fillId="0" borderId="13" xfId="0" applyFont="1" applyBorder="1" applyAlignment="1">
      <alignment horizontal="right"/>
    </xf>
    <xf numFmtId="0" fontId="17" fillId="0" borderId="10" xfId="0" applyFont="1" applyBorder="1" applyAlignment="1">
      <alignment/>
    </xf>
    <xf numFmtId="0" fontId="17" fillId="33" borderId="10" xfId="0" applyFont="1" applyFill="1" applyBorder="1" applyAlignment="1">
      <alignment/>
    </xf>
    <xf numFmtId="0" fontId="0" fillId="33" borderId="0" xfId="0" applyFont="1" applyFill="1" applyBorder="1" applyAlignment="1">
      <alignment/>
    </xf>
    <xf numFmtId="3" fontId="17" fillId="33" borderId="0" xfId="0" applyNumberFormat="1" applyFont="1" applyFill="1" applyBorder="1" applyAlignment="1">
      <alignment/>
    </xf>
    <xf numFmtId="4" fontId="17" fillId="33" borderId="0" xfId="0" applyNumberFormat="1" applyFont="1" applyFill="1" applyBorder="1" applyAlignment="1">
      <alignment/>
    </xf>
    <xf numFmtId="0" fontId="17" fillId="33" borderId="0" xfId="0" applyFont="1" applyFill="1" applyAlignment="1">
      <alignment/>
    </xf>
    <xf numFmtId="49" fontId="17" fillId="33" borderId="0" xfId="0" applyNumberFormat="1" applyFont="1" applyFill="1" applyBorder="1" applyAlignment="1">
      <alignment/>
    </xf>
    <xf numFmtId="0" fontId="17" fillId="33" borderId="0" xfId="0" applyFont="1" applyFill="1" applyBorder="1" applyAlignment="1">
      <alignment horizontal="right"/>
    </xf>
    <xf numFmtId="0" fontId="17" fillId="34" borderId="16" xfId="0" applyFont="1" applyFill="1" applyBorder="1" applyAlignment="1">
      <alignment/>
    </xf>
    <xf numFmtId="0" fontId="17" fillId="34" borderId="19" xfId="0" applyFont="1" applyFill="1" applyBorder="1" applyAlignment="1">
      <alignment/>
    </xf>
    <xf numFmtId="9" fontId="8" fillId="34" borderId="19" xfId="56" applyFont="1" applyFill="1" applyBorder="1" applyAlignment="1" applyProtection="1">
      <alignment vertical="center"/>
      <protection/>
    </xf>
    <xf numFmtId="0" fontId="17" fillId="34" borderId="20" xfId="0" applyFont="1" applyFill="1" applyBorder="1" applyAlignment="1">
      <alignment/>
    </xf>
    <xf numFmtId="0" fontId="17" fillId="33" borderId="15" xfId="0" applyFont="1" applyFill="1" applyBorder="1" applyAlignment="1">
      <alignment/>
    </xf>
    <xf numFmtId="0" fontId="17" fillId="34" borderId="21" xfId="0" applyFont="1" applyFill="1" applyBorder="1" applyAlignment="1">
      <alignment/>
    </xf>
    <xf numFmtId="0" fontId="17" fillId="34" borderId="22" xfId="0" applyFont="1" applyFill="1" applyBorder="1" applyAlignment="1">
      <alignment/>
    </xf>
    <xf numFmtId="1" fontId="0" fillId="0" borderId="0" xfId="0" applyNumberFormat="1" applyAlignment="1">
      <alignment/>
    </xf>
    <xf numFmtId="2" fontId="0" fillId="0" borderId="0" xfId="0" applyNumberFormat="1" applyAlignment="1">
      <alignment/>
    </xf>
    <xf numFmtId="0" fontId="0" fillId="37" borderId="0" xfId="0" applyFont="1" applyFill="1" applyAlignment="1">
      <alignment/>
    </xf>
    <xf numFmtId="0" fontId="17" fillId="0" borderId="20" xfId="0" applyFont="1" applyBorder="1" applyAlignment="1">
      <alignment/>
    </xf>
    <xf numFmtId="0" fontId="17" fillId="0" borderId="20" xfId="0" applyFont="1" applyBorder="1" applyAlignment="1">
      <alignment wrapText="1"/>
    </xf>
    <xf numFmtId="49" fontId="17" fillId="0" borderId="20" xfId="0" applyNumberFormat="1" applyFont="1" applyBorder="1" applyAlignment="1">
      <alignment/>
    </xf>
    <xf numFmtId="0" fontId="17" fillId="0" borderId="0" xfId="0" applyFont="1" applyFill="1" applyBorder="1" applyAlignment="1">
      <alignment/>
    </xf>
    <xf numFmtId="0" fontId="3" fillId="38" borderId="2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0" fillId="34" borderId="21" xfId="56" applyFont="1" applyFill="1" applyBorder="1" applyAlignment="1" applyProtection="1">
      <alignment/>
      <protection/>
    </xf>
    <xf numFmtId="9" fontId="22" fillId="34" borderId="21" xfId="56" applyFont="1" applyFill="1" applyBorder="1" applyAlignment="1" applyProtection="1">
      <alignment horizontal="center" wrapText="1"/>
      <protection/>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39" borderId="0" xfId="0" applyFill="1" applyBorder="1" applyAlignment="1">
      <alignment/>
    </xf>
    <xf numFmtId="0" fontId="0" fillId="39" borderId="0" xfId="0" applyFont="1" applyFill="1" applyBorder="1" applyAlignment="1">
      <alignment/>
    </xf>
    <xf numFmtId="0" fontId="6" fillId="39" borderId="0" xfId="0" applyFont="1" applyFill="1" applyBorder="1" applyAlignment="1">
      <alignment/>
    </xf>
    <xf numFmtId="0" fontId="5" fillId="39" borderId="0" xfId="0" applyFont="1" applyFill="1" applyBorder="1" applyAlignment="1">
      <alignment horizontal="center"/>
    </xf>
    <xf numFmtId="0" fontId="20" fillId="39" borderId="0" xfId="0" applyFont="1" applyFill="1" applyBorder="1" applyAlignment="1">
      <alignment/>
    </xf>
    <xf numFmtId="0" fontId="5" fillId="39" borderId="0" xfId="0" applyFont="1" applyFill="1" applyBorder="1" applyAlignment="1">
      <alignment horizontal="center" wrapText="1"/>
    </xf>
    <xf numFmtId="0" fontId="5" fillId="39" borderId="0" xfId="0" applyFont="1" applyFill="1" applyBorder="1" applyAlignment="1">
      <alignment horizontal="center" vertical="center" wrapText="1"/>
    </xf>
    <xf numFmtId="0" fontId="5" fillId="39" borderId="0" xfId="0" applyFont="1" applyFill="1" applyBorder="1" applyAlignment="1">
      <alignment horizontal="center" vertical="center"/>
    </xf>
    <xf numFmtId="0" fontId="5" fillId="39" borderId="0" xfId="0" applyFont="1" applyFill="1" applyBorder="1" applyAlignment="1">
      <alignment/>
    </xf>
    <xf numFmtId="0" fontId="15" fillId="39" borderId="0" xfId="0" applyFont="1" applyFill="1" applyBorder="1" applyAlignment="1">
      <alignment/>
    </xf>
    <xf numFmtId="0" fontId="6" fillId="0" borderId="0" xfId="0" applyFont="1" applyAlignment="1">
      <alignment horizontal="center"/>
    </xf>
    <xf numFmtId="0" fontId="5" fillId="40" borderId="31" xfId="0" applyFont="1" applyFill="1" applyBorder="1" applyAlignment="1">
      <alignment/>
    </xf>
    <xf numFmtId="0" fontId="0" fillId="40" borderId="31" xfId="0" applyFill="1" applyBorder="1" applyAlignment="1">
      <alignment/>
    </xf>
    <xf numFmtId="0" fontId="0" fillId="39" borderId="31" xfId="0" applyFill="1" applyBorder="1" applyAlignment="1">
      <alignment/>
    </xf>
    <xf numFmtId="4" fontId="0" fillId="39" borderId="31" xfId="0" applyNumberFormat="1" applyFill="1" applyBorder="1" applyAlignment="1">
      <alignment horizontal="center" vertical="center"/>
    </xf>
    <xf numFmtId="0" fontId="0" fillId="40" borderId="31" xfId="0" applyFill="1" applyBorder="1" applyAlignment="1">
      <alignment horizontal="center" vertical="center"/>
    </xf>
    <xf numFmtId="4" fontId="0" fillId="39" borderId="31" xfId="0" applyNumberFormat="1" applyFill="1" applyBorder="1" applyAlignment="1">
      <alignment/>
    </xf>
    <xf numFmtId="0" fontId="0" fillId="40" borderId="32" xfId="0" applyFill="1" applyBorder="1" applyAlignment="1">
      <alignment/>
    </xf>
    <xf numFmtId="4" fontId="0" fillId="39" borderId="32" xfId="0" applyNumberFormat="1" applyFill="1" applyBorder="1" applyAlignment="1">
      <alignment horizontal="center" vertical="center"/>
    </xf>
    <xf numFmtId="0" fontId="0" fillId="40" borderId="32" xfId="0" applyFill="1" applyBorder="1" applyAlignment="1">
      <alignment horizontal="center" vertical="center"/>
    </xf>
    <xf numFmtId="4" fontId="0" fillId="39" borderId="32" xfId="0" applyNumberFormat="1" applyFill="1" applyBorder="1" applyAlignment="1">
      <alignment/>
    </xf>
    <xf numFmtId="0" fontId="0" fillId="39" borderId="0" xfId="0" applyFill="1" applyAlignment="1">
      <alignment/>
    </xf>
    <xf numFmtId="0" fontId="8" fillId="33" borderId="0" xfId="0" applyFont="1" applyFill="1" applyBorder="1" applyAlignment="1">
      <alignment horizontal="right"/>
    </xf>
    <xf numFmtId="3" fontId="33" fillId="33" borderId="0" xfId="0" applyNumberFormat="1" applyFont="1" applyFill="1" applyBorder="1" applyAlignment="1">
      <alignment horizontal="center" vertical="center" wrapText="1"/>
    </xf>
    <xf numFmtId="3" fontId="17" fillId="39" borderId="32" xfId="0" applyNumberFormat="1" applyFont="1" applyFill="1" applyBorder="1" applyAlignment="1">
      <alignment/>
    </xf>
    <xf numFmtId="3" fontId="17" fillId="39" borderId="33" xfId="0" applyNumberFormat="1" applyFont="1" applyFill="1" applyBorder="1" applyAlignment="1">
      <alignment/>
    </xf>
    <xf numFmtId="3" fontId="17" fillId="39" borderId="30" xfId="0" applyNumberFormat="1" applyFont="1" applyFill="1" applyBorder="1" applyAlignment="1">
      <alignment/>
    </xf>
    <xf numFmtId="9" fontId="8" fillId="39" borderId="33" xfId="56" applyFont="1" applyFill="1" applyBorder="1" applyAlignment="1">
      <alignment/>
    </xf>
    <xf numFmtId="0" fontId="84"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39" borderId="0" xfId="0" applyFont="1" applyFill="1" applyBorder="1" applyAlignment="1">
      <alignment/>
    </xf>
    <xf numFmtId="0" fontId="84" fillId="39" borderId="0" xfId="0" applyFont="1" applyFill="1" applyBorder="1" applyAlignment="1">
      <alignment/>
    </xf>
    <xf numFmtId="0" fontId="8" fillId="39" borderId="0" xfId="0" applyFont="1" applyFill="1" applyBorder="1" applyAlignment="1">
      <alignment/>
    </xf>
    <xf numFmtId="0" fontId="17" fillId="41" borderId="0" xfId="0" applyFont="1" applyFill="1" applyBorder="1" applyAlignment="1">
      <alignment horizontal="left" wrapText="1"/>
    </xf>
    <xf numFmtId="49" fontId="17" fillId="41" borderId="0" xfId="0" applyNumberFormat="1" applyFont="1" applyFill="1" applyBorder="1" applyAlignment="1">
      <alignment/>
    </xf>
    <xf numFmtId="0" fontId="17" fillId="41" borderId="0" xfId="0" applyFont="1" applyFill="1" applyBorder="1" applyAlignment="1">
      <alignment horizontal="right"/>
    </xf>
    <xf numFmtId="0" fontId="17" fillId="0" borderId="34" xfId="0" applyFont="1" applyBorder="1" applyAlignment="1">
      <alignment/>
    </xf>
    <xf numFmtId="0" fontId="17" fillId="0" borderId="37" xfId="0" applyFont="1" applyBorder="1" applyAlignment="1">
      <alignment/>
    </xf>
    <xf numFmtId="0" fontId="17" fillId="40" borderId="38" xfId="0" applyFont="1" applyFill="1" applyBorder="1" applyAlignment="1">
      <alignment/>
    </xf>
    <xf numFmtId="0" fontId="17" fillId="40" borderId="28" xfId="0" applyFont="1" applyFill="1" applyBorder="1" applyAlignment="1">
      <alignment/>
    </xf>
    <xf numFmtId="0" fontId="17" fillId="40" borderId="29" xfId="0" applyFont="1" applyFill="1" applyBorder="1" applyAlignment="1">
      <alignment/>
    </xf>
    <xf numFmtId="0" fontId="17" fillId="40" borderId="30" xfId="0" applyFont="1" applyFill="1" applyBorder="1" applyAlignment="1">
      <alignment/>
    </xf>
    <xf numFmtId="0" fontId="8" fillId="0" borderId="28" xfId="0" applyFont="1" applyBorder="1" applyAlignment="1">
      <alignment/>
    </xf>
    <xf numFmtId="0" fontId="17" fillId="33" borderId="29" xfId="0" applyFont="1" applyFill="1" applyBorder="1" applyAlignment="1">
      <alignment/>
    </xf>
    <xf numFmtId="9" fontId="8" fillId="33" borderId="29" xfId="56" applyFont="1" applyFill="1" applyBorder="1" applyAlignment="1" applyProtection="1">
      <alignment vertical="center"/>
      <protection/>
    </xf>
    <xf numFmtId="0" fontId="17" fillId="33" borderId="30" xfId="0" applyFont="1" applyFill="1" applyBorder="1" applyAlignment="1">
      <alignment/>
    </xf>
    <xf numFmtId="0" fontId="8" fillId="0" borderId="23" xfId="0" applyFont="1" applyBorder="1" applyAlignment="1">
      <alignment/>
    </xf>
    <xf numFmtId="0" fontId="17" fillId="34" borderId="39" xfId="0" applyFont="1" applyFill="1" applyBorder="1" applyAlignment="1">
      <alignment/>
    </xf>
    <xf numFmtId="0" fontId="17" fillId="0" borderId="40" xfId="0" applyFont="1" applyBorder="1" applyAlignment="1">
      <alignment/>
    </xf>
    <xf numFmtId="0" fontId="9" fillId="33" borderId="13" xfId="0" applyFont="1" applyFill="1" applyBorder="1" applyAlignment="1">
      <alignment horizontal="center" vertical="center"/>
    </xf>
    <xf numFmtId="0" fontId="28" fillId="0" borderId="0" xfId="0" applyFont="1" applyBorder="1" applyAlignment="1">
      <alignment vertical="top" wrapText="1"/>
    </xf>
    <xf numFmtId="3" fontId="6" fillId="39" borderId="0" xfId="0" applyNumberFormat="1" applyFont="1" applyFill="1" applyBorder="1" applyAlignment="1">
      <alignment/>
    </xf>
    <xf numFmtId="0" fontId="5" fillId="34" borderId="12" xfId="0" applyFont="1" applyFill="1" applyBorder="1" applyAlignment="1">
      <alignment/>
    </xf>
    <xf numFmtId="0" fontId="0" fillId="0" borderId="12" xfId="0" applyBorder="1" applyAlignment="1">
      <alignment/>
    </xf>
    <xf numFmtId="0" fontId="0" fillId="42" borderId="31" xfId="0" applyFont="1" applyFill="1" applyBorder="1" applyAlignment="1">
      <alignment/>
    </xf>
    <xf numFmtId="0" fontId="0" fillId="33" borderId="12" xfId="0" applyFill="1" applyBorder="1" applyAlignment="1">
      <alignment/>
    </xf>
    <xf numFmtId="0" fontId="0" fillId="34" borderId="12" xfId="0" applyFill="1" applyBorder="1" applyAlignment="1">
      <alignment horizontal="center" vertical="center"/>
    </xf>
    <xf numFmtId="0" fontId="26" fillId="42" borderId="32" xfId="0" applyFont="1" applyFill="1" applyBorder="1" applyAlignment="1">
      <alignment horizontal="center" vertical="center"/>
    </xf>
    <xf numFmtId="0" fontId="0" fillId="42" borderId="32" xfId="0" applyFont="1" applyFill="1" applyBorder="1" applyAlignment="1">
      <alignment horizontal="center" vertical="center"/>
    </xf>
    <xf numFmtId="0" fontId="5" fillId="42" borderId="32" xfId="0" applyFont="1" applyFill="1" applyBorder="1" applyAlignment="1">
      <alignment horizontal="center" vertical="center"/>
    </xf>
    <xf numFmtId="0" fontId="0" fillId="42" borderId="41" xfId="0" applyFill="1" applyBorder="1" applyAlignment="1">
      <alignment/>
    </xf>
    <xf numFmtId="0" fontId="0" fillId="42" borderId="25" xfId="0" applyFill="1" applyBorder="1" applyAlignment="1">
      <alignment horizontal="center" vertical="center" wrapText="1"/>
    </xf>
    <xf numFmtId="0" fontId="0" fillId="42" borderId="33" xfId="0" applyFont="1" applyFill="1" applyBorder="1" applyAlignment="1">
      <alignment horizontal="center" vertical="center"/>
    </xf>
    <xf numFmtId="0" fontId="0" fillId="42" borderId="41" xfId="0" applyFill="1" applyBorder="1" applyAlignment="1">
      <alignment horizontal="center"/>
    </xf>
    <xf numFmtId="0" fontId="0" fillId="41" borderId="0" xfId="0" applyFill="1" applyBorder="1" applyAlignment="1">
      <alignment/>
    </xf>
    <xf numFmtId="0" fontId="25" fillId="43" borderId="32" xfId="0" applyFont="1" applyFill="1" applyBorder="1" applyAlignment="1">
      <alignment horizontal="left" vertical="center"/>
    </xf>
    <xf numFmtId="0" fontId="0" fillId="43" borderId="32" xfId="0" applyFill="1" applyBorder="1" applyAlignment="1">
      <alignment horizontal="center" vertical="center"/>
    </xf>
    <xf numFmtId="0" fontId="0" fillId="43" borderId="41" xfId="0" applyFill="1" applyBorder="1" applyAlignment="1">
      <alignment horizontal="center" vertical="center" wrapText="1"/>
    </xf>
    <xf numFmtId="0" fontId="0" fillId="43" borderId="31" xfId="0" applyFill="1" applyBorder="1" applyAlignment="1">
      <alignment horizontal="center" vertical="center" wrapText="1"/>
    </xf>
    <xf numFmtId="0" fontId="25" fillId="43" borderId="33" xfId="0" applyFont="1" applyFill="1" applyBorder="1" applyAlignment="1">
      <alignment horizontal="left" vertical="center"/>
    </xf>
    <xf numFmtId="0" fontId="0" fillId="43" borderId="33" xfId="0" applyFill="1" applyBorder="1" applyAlignment="1">
      <alignment horizontal="center" vertical="center"/>
    </xf>
    <xf numFmtId="0" fontId="26" fillId="43" borderId="38" xfId="0" applyFont="1" applyFill="1" applyBorder="1" applyAlignment="1">
      <alignment horizontal="center" vertical="center"/>
    </xf>
    <xf numFmtId="0" fontId="5" fillId="43" borderId="38" xfId="0" applyFont="1" applyFill="1" applyBorder="1" applyAlignment="1">
      <alignment horizontal="center" vertical="center"/>
    </xf>
    <xf numFmtId="0" fontId="5" fillId="43" borderId="41" xfId="0" applyFont="1" applyFill="1" applyBorder="1" applyAlignment="1">
      <alignment horizontal="center" vertical="center" wrapText="1"/>
    </xf>
    <xf numFmtId="0" fontId="5" fillId="43" borderId="31" xfId="0" applyFont="1" applyFill="1" applyBorder="1" applyAlignment="1">
      <alignment horizontal="center" vertical="center" wrapText="1"/>
    </xf>
    <xf numFmtId="3" fontId="0" fillId="0" borderId="32" xfId="0" applyNumberFormat="1" applyBorder="1" applyAlignment="1">
      <alignment/>
    </xf>
    <xf numFmtId="0" fontId="0" fillId="0" borderId="42" xfId="0" applyBorder="1" applyAlignment="1">
      <alignment/>
    </xf>
    <xf numFmtId="0" fontId="5" fillId="39" borderId="42" xfId="0" applyFont="1" applyFill="1" applyBorder="1" applyAlignment="1">
      <alignment horizontal="left" wrapText="1"/>
    </xf>
    <xf numFmtId="0" fontId="0" fillId="39" borderId="42" xfId="0" applyFill="1" applyBorder="1" applyAlignment="1">
      <alignment/>
    </xf>
    <xf numFmtId="9" fontId="8" fillId="0" borderId="32" xfId="56" applyFont="1" applyFill="1" applyBorder="1" applyAlignment="1" applyProtection="1">
      <alignment horizontal="left" vertical="center"/>
      <protection/>
    </xf>
    <xf numFmtId="0" fontId="20" fillId="0" borderId="0" xfId="0" applyFont="1" applyBorder="1" applyAlignment="1">
      <alignment horizontal="left" wrapText="1"/>
    </xf>
    <xf numFmtId="0" fontId="11" fillId="0" borderId="0" xfId="0" applyFont="1" applyBorder="1" applyAlignment="1">
      <alignment horizontal="left" wrapText="1"/>
    </xf>
    <xf numFmtId="0" fontId="7" fillId="0" borderId="0" xfId="0" applyFont="1" applyBorder="1" applyAlignment="1">
      <alignment wrapText="1"/>
    </xf>
    <xf numFmtId="0" fontId="10" fillId="0" borderId="0" xfId="0" applyFont="1" applyBorder="1" applyAlignment="1">
      <alignment wrapText="1"/>
    </xf>
    <xf numFmtId="0" fontId="15" fillId="0" borderId="0" xfId="0" applyFont="1" applyAlignment="1">
      <alignment horizontal="right" vertical="center"/>
    </xf>
    <xf numFmtId="0" fontId="85" fillId="0" borderId="0" xfId="0" applyFont="1" applyAlignment="1">
      <alignment vertical="center"/>
    </xf>
    <xf numFmtId="0" fontId="85" fillId="0" borderId="0" xfId="0" applyFont="1" applyAlignment="1">
      <alignment horizontal="right" vertical="center" wrapText="1"/>
    </xf>
    <xf numFmtId="0" fontId="86" fillId="0" borderId="0" xfId="0" applyFont="1" applyAlignment="1">
      <alignment horizontal="left" vertical="center"/>
    </xf>
    <xf numFmtId="0" fontId="87" fillId="0" borderId="0" xfId="0" applyFont="1" applyAlignment="1">
      <alignment vertical="center"/>
    </xf>
    <xf numFmtId="0" fontId="85" fillId="0" borderId="0" xfId="0" applyFont="1" applyAlignment="1">
      <alignment horizontal="left" vertical="center"/>
    </xf>
    <xf numFmtId="0" fontId="15" fillId="33" borderId="0" xfId="0" applyFont="1" applyFill="1" applyBorder="1" applyAlignment="1">
      <alignment horizontal="center" vertical="center" wrapText="1"/>
    </xf>
    <xf numFmtId="0" fontId="17" fillId="39" borderId="0" xfId="0" applyFont="1" applyFill="1" applyBorder="1" applyAlignment="1">
      <alignment wrapText="1"/>
    </xf>
    <xf numFmtId="0" fontId="0" fillId="0" borderId="0" xfId="0" applyFont="1" applyBorder="1" applyAlignment="1">
      <alignment horizontal="center" vertical="center" wrapText="1"/>
    </xf>
    <xf numFmtId="0" fontId="8" fillId="44" borderId="0" xfId="0" applyFont="1" applyFill="1" applyBorder="1" applyAlignment="1">
      <alignment horizontal="center" vertical="center"/>
    </xf>
    <xf numFmtId="3" fontId="20" fillId="45" borderId="0" xfId="0" applyNumberFormat="1" applyFont="1" applyFill="1" applyBorder="1" applyAlignment="1">
      <alignment/>
    </xf>
    <xf numFmtId="0" fontId="88" fillId="0" borderId="0" xfId="0" applyFont="1" applyAlignment="1">
      <alignment/>
    </xf>
    <xf numFmtId="0" fontId="88" fillId="0" borderId="26" xfId="0" applyFont="1" applyBorder="1" applyAlignment="1">
      <alignment vertical="top" wrapText="1"/>
    </xf>
    <xf numFmtId="0" fontId="5" fillId="42" borderId="32" xfId="0" applyFont="1" applyFill="1" applyBorder="1" applyAlignment="1">
      <alignment horizontal="center" vertical="center" wrapText="1"/>
    </xf>
    <xf numFmtId="0" fontId="5" fillId="42" borderId="32" xfId="0" applyFont="1" applyFill="1" applyBorder="1" applyAlignment="1">
      <alignment horizontal="center" wrapText="1"/>
    </xf>
    <xf numFmtId="0" fontId="5" fillId="42" borderId="32" xfId="0" applyFont="1" applyFill="1" applyBorder="1" applyAlignment="1">
      <alignment vertical="center" wrapText="1"/>
    </xf>
    <xf numFmtId="0" fontId="5" fillId="42" borderId="32" xfId="0" applyFont="1" applyFill="1" applyBorder="1" applyAlignment="1">
      <alignment vertical="center"/>
    </xf>
    <xf numFmtId="0" fontId="11" fillId="0" borderId="0" xfId="0" applyFont="1" applyBorder="1" applyAlignment="1">
      <alignment wrapText="1"/>
    </xf>
    <xf numFmtId="3" fontId="20" fillId="45" borderId="17" xfId="0" applyNumberFormat="1" applyFont="1" applyFill="1" applyBorder="1" applyAlignment="1">
      <alignment vertical="center"/>
    </xf>
    <xf numFmtId="0" fontId="20" fillId="42" borderId="17" xfId="0" applyFont="1" applyFill="1" applyBorder="1" applyAlignment="1">
      <alignment horizontal="center" vertical="center"/>
    </xf>
    <xf numFmtId="3" fontId="20" fillId="45" borderId="17" xfId="0" applyNumberFormat="1" applyFont="1" applyFill="1" applyBorder="1" applyAlignment="1">
      <alignment/>
    </xf>
    <xf numFmtId="0" fontId="6" fillId="46" borderId="43" xfId="0" applyFont="1" applyFill="1" applyBorder="1" applyAlignment="1">
      <alignment/>
    </xf>
    <xf numFmtId="0" fontId="6" fillId="46" borderId="44" xfId="0" applyFont="1" applyFill="1" applyBorder="1" applyAlignment="1">
      <alignment/>
    </xf>
    <xf numFmtId="0" fontId="0" fillId="46" borderId="44" xfId="0" applyFill="1" applyBorder="1" applyAlignment="1">
      <alignment/>
    </xf>
    <xf numFmtId="0" fontId="8" fillId="46" borderId="45" xfId="0" applyFont="1" applyFill="1" applyBorder="1" applyAlignment="1">
      <alignment/>
    </xf>
    <xf numFmtId="0" fontId="6" fillId="46" borderId="46" xfId="0" applyFont="1" applyFill="1" applyBorder="1" applyAlignment="1">
      <alignment/>
    </xf>
    <xf numFmtId="0" fontId="6" fillId="46" borderId="0" xfId="0" applyFont="1" applyFill="1" applyBorder="1" applyAlignment="1">
      <alignment/>
    </xf>
    <xf numFmtId="0" fontId="0" fillId="46" borderId="0" xfId="0" applyFill="1" applyBorder="1" applyAlignment="1">
      <alignment/>
    </xf>
    <xf numFmtId="0" fontId="8" fillId="46" borderId="47" xfId="0" applyFont="1" applyFill="1" applyBorder="1" applyAlignment="1">
      <alignment/>
    </xf>
    <xf numFmtId="0" fontId="0" fillId="46" borderId="47" xfId="0" applyFill="1" applyBorder="1" applyAlignment="1">
      <alignment/>
    </xf>
    <xf numFmtId="0" fontId="6" fillId="46" borderId="21" xfId="0" applyFont="1" applyFill="1" applyBorder="1" applyAlignment="1">
      <alignment/>
    </xf>
    <xf numFmtId="0" fontId="6" fillId="46" borderId="15" xfId="0" applyFont="1" applyFill="1" applyBorder="1" applyAlignment="1">
      <alignment/>
    </xf>
    <xf numFmtId="0" fontId="0" fillId="46" borderId="15" xfId="0" applyFill="1" applyBorder="1" applyAlignment="1">
      <alignment/>
    </xf>
    <xf numFmtId="0" fontId="5" fillId="46" borderId="15" xfId="0" applyFont="1" applyFill="1" applyBorder="1" applyAlignment="1">
      <alignment horizontal="center"/>
    </xf>
    <xf numFmtId="0" fontId="0" fillId="46" borderId="22" xfId="0" applyFill="1" applyBorder="1" applyAlignment="1">
      <alignment/>
    </xf>
    <xf numFmtId="0" fontId="0" fillId="46" borderId="45" xfId="0" applyFill="1" applyBorder="1" applyAlignment="1">
      <alignment/>
    </xf>
    <xf numFmtId="0" fontId="6" fillId="40" borderId="43" xfId="0" applyFont="1" applyFill="1" applyBorder="1" applyAlignment="1">
      <alignment/>
    </xf>
    <xf numFmtId="0" fontId="6" fillId="40" borderId="44" xfId="0" applyFont="1" applyFill="1" applyBorder="1" applyAlignment="1">
      <alignment/>
    </xf>
    <xf numFmtId="0" fontId="0" fillId="40" borderId="44" xfId="0" applyFill="1" applyBorder="1" applyAlignment="1">
      <alignment/>
    </xf>
    <xf numFmtId="0" fontId="0" fillId="40" borderId="45" xfId="0" applyFill="1" applyBorder="1" applyAlignment="1">
      <alignment/>
    </xf>
    <xf numFmtId="0" fontId="6" fillId="40" borderId="46" xfId="0" applyFont="1" applyFill="1" applyBorder="1" applyAlignment="1">
      <alignment/>
    </xf>
    <xf numFmtId="0" fontId="6" fillId="40" borderId="0" xfId="0" applyFont="1" applyFill="1" applyBorder="1" applyAlignment="1">
      <alignment/>
    </xf>
    <xf numFmtId="0" fontId="0" fillId="40" borderId="0" xfId="0" applyFill="1" applyBorder="1" applyAlignment="1">
      <alignment/>
    </xf>
    <xf numFmtId="0" fontId="0" fillId="40" borderId="47" xfId="0" applyFill="1" applyBorder="1" applyAlignment="1">
      <alignment/>
    </xf>
    <xf numFmtId="0" fontId="0" fillId="40" borderId="21" xfId="0" applyFill="1" applyBorder="1" applyAlignment="1">
      <alignment/>
    </xf>
    <xf numFmtId="0" fontId="0" fillId="40" borderId="15" xfId="0" applyFill="1" applyBorder="1" applyAlignment="1">
      <alignment/>
    </xf>
    <xf numFmtId="0" fontId="0" fillId="40" borderId="22" xfId="0" applyFill="1" applyBorder="1" applyAlignment="1">
      <alignment/>
    </xf>
    <xf numFmtId="0" fontId="6" fillId="0" borderId="0" xfId="0" applyFont="1" applyAlignment="1">
      <alignment horizontal="center" wrapText="1"/>
    </xf>
    <xf numFmtId="3" fontId="20" fillId="45" borderId="0" xfId="0" applyNumberFormat="1" applyFont="1" applyFill="1" applyBorder="1" applyAlignment="1">
      <alignment vertical="center"/>
    </xf>
    <xf numFmtId="0" fontId="20" fillId="44" borderId="0" xfId="0" applyFont="1" applyFill="1" applyBorder="1" applyAlignment="1">
      <alignment horizontal="center" vertical="center"/>
    </xf>
    <xf numFmtId="3" fontId="5" fillId="39" borderId="38" xfId="0" applyNumberFormat="1" applyFont="1" applyFill="1" applyBorder="1" applyAlignment="1">
      <alignment/>
    </xf>
    <xf numFmtId="3" fontId="5" fillId="39" borderId="33" xfId="0" applyNumberFormat="1" applyFont="1" applyFill="1" applyBorder="1" applyAlignment="1">
      <alignment/>
    </xf>
    <xf numFmtId="0" fontId="0" fillId="47" borderId="0" xfId="0" applyFill="1" applyBorder="1" applyAlignment="1">
      <alignment/>
    </xf>
    <xf numFmtId="0" fontId="0" fillId="2" borderId="0" xfId="0" applyFill="1" applyAlignment="1">
      <alignment/>
    </xf>
    <xf numFmtId="0" fontId="15" fillId="47" borderId="0" xfId="0" applyFont="1" applyFill="1" applyBorder="1" applyAlignment="1">
      <alignment/>
    </xf>
    <xf numFmtId="0" fontId="89" fillId="0" borderId="0" xfId="0" applyFont="1" applyAlignment="1">
      <alignment horizontal="center"/>
    </xf>
    <xf numFmtId="0" fontId="15" fillId="6" borderId="0" xfId="0" applyFont="1" applyFill="1" applyBorder="1" applyAlignment="1">
      <alignment/>
    </xf>
    <xf numFmtId="0" fontId="0" fillId="48" borderId="0" xfId="0" applyFill="1" applyBorder="1" applyAlignment="1">
      <alignment/>
    </xf>
    <xf numFmtId="0" fontId="0" fillId="6" borderId="0" xfId="0" applyFill="1" applyAlignment="1">
      <alignment/>
    </xf>
    <xf numFmtId="0" fontId="15" fillId="6" borderId="0" xfId="0" applyFont="1" applyFill="1" applyBorder="1" applyAlignment="1">
      <alignment vertical="center" wrapText="1"/>
    </xf>
    <xf numFmtId="0" fontId="15" fillId="39" borderId="0" xfId="0" applyFont="1" applyFill="1" applyBorder="1" applyAlignment="1">
      <alignment vertical="center" wrapText="1"/>
    </xf>
    <xf numFmtId="0" fontId="15" fillId="39" borderId="48" xfId="0" applyFont="1" applyFill="1" applyBorder="1" applyAlignment="1">
      <alignment vertical="center" wrapText="1"/>
    </xf>
    <xf numFmtId="0" fontId="0" fillId="48" borderId="0" xfId="0" applyFill="1" applyAlignment="1">
      <alignment/>
    </xf>
    <xf numFmtId="0" fontId="0" fillId="6" borderId="0" xfId="0" applyFill="1" applyBorder="1" applyAlignment="1">
      <alignment/>
    </xf>
    <xf numFmtId="0" fontId="15" fillId="33" borderId="0" xfId="0" applyFont="1" applyFill="1" applyBorder="1" applyAlignment="1">
      <alignment vertical="center" wrapText="1"/>
    </xf>
    <xf numFmtId="3" fontId="0" fillId="0" borderId="31" xfId="0" applyNumberFormat="1" applyBorder="1" applyAlignment="1">
      <alignment/>
    </xf>
    <xf numFmtId="0" fontId="25" fillId="42" borderId="32" xfId="0" applyFont="1" applyFill="1" applyBorder="1" applyAlignment="1">
      <alignment horizontal="left" vertical="center"/>
    </xf>
    <xf numFmtId="0" fontId="17" fillId="39" borderId="0" xfId="0" applyFont="1" applyFill="1" applyBorder="1" applyAlignment="1">
      <alignment horizontal="left" vertical="top" wrapText="1"/>
    </xf>
    <xf numFmtId="0" fontId="25" fillId="42" borderId="38" xfId="0" applyFont="1" applyFill="1" applyBorder="1" applyAlignment="1">
      <alignment vertical="center"/>
    </xf>
    <xf numFmtId="0" fontId="25" fillId="42" borderId="49" xfId="0" applyFont="1" applyFill="1" applyBorder="1" applyAlignment="1">
      <alignment vertical="center"/>
    </xf>
    <xf numFmtId="0" fontId="25" fillId="42" borderId="33" xfId="0" applyFont="1" applyFill="1" applyBorder="1" applyAlignment="1">
      <alignment vertical="center"/>
    </xf>
    <xf numFmtId="0" fontId="20" fillId="43" borderId="32" xfId="0" applyFont="1" applyFill="1" applyBorder="1" applyAlignment="1">
      <alignment horizontal="center"/>
    </xf>
    <xf numFmtId="0" fontId="6" fillId="0" borderId="0" xfId="0" applyFont="1" applyBorder="1" applyAlignment="1">
      <alignment horizontal="center"/>
    </xf>
    <xf numFmtId="0" fontId="88" fillId="39" borderId="0" xfId="0" applyFont="1" applyFill="1" applyBorder="1" applyAlignment="1">
      <alignment horizontal="left" vertical="top" wrapText="1"/>
    </xf>
    <xf numFmtId="0" fontId="88" fillId="39" borderId="0" xfId="0" applyFont="1" applyFill="1" applyBorder="1" applyAlignment="1">
      <alignment vertical="top" wrapText="1"/>
    </xf>
    <xf numFmtId="0" fontId="17" fillId="39" borderId="0" xfId="0" applyFont="1" applyFill="1" applyBorder="1" applyAlignment="1">
      <alignment vertical="top" wrapText="1"/>
    </xf>
    <xf numFmtId="0" fontId="88" fillId="39" borderId="0" xfId="0" applyFont="1" applyFill="1" applyBorder="1" applyAlignment="1">
      <alignment/>
    </xf>
    <xf numFmtId="0" fontId="88" fillId="39" borderId="0" xfId="0" applyFont="1" applyFill="1" applyBorder="1" applyAlignment="1">
      <alignment wrapText="1"/>
    </xf>
    <xf numFmtId="0" fontId="5" fillId="5" borderId="0" xfId="0" applyFont="1" applyFill="1" applyBorder="1" applyAlignment="1">
      <alignment wrapText="1"/>
    </xf>
    <xf numFmtId="3" fontId="0" fillId="0" borderId="0" xfId="0" applyNumberFormat="1" applyBorder="1" applyAlignment="1">
      <alignment/>
    </xf>
    <xf numFmtId="0" fontId="5" fillId="39" borderId="0" xfId="0" applyFont="1" applyFill="1" applyBorder="1" applyAlignment="1">
      <alignment horizontal="left" wrapText="1"/>
    </xf>
    <xf numFmtId="0" fontId="90" fillId="39" borderId="0" xfId="0" applyFont="1" applyFill="1" applyBorder="1" applyAlignment="1">
      <alignment horizontal="left" wrapText="1"/>
    </xf>
    <xf numFmtId="0" fontId="0" fillId="0" borderId="32" xfId="0" applyBorder="1" applyAlignment="1">
      <alignment/>
    </xf>
    <xf numFmtId="0" fontId="88" fillId="39" borderId="24" xfId="0" applyFont="1" applyFill="1" applyBorder="1" applyAlignment="1">
      <alignment vertical="top" wrapText="1"/>
    </xf>
    <xf numFmtId="0" fontId="8" fillId="43" borderId="32" xfId="0" applyFont="1" applyFill="1" applyBorder="1" applyAlignment="1">
      <alignment/>
    </xf>
    <xf numFmtId="0" fontId="28" fillId="5" borderId="41" xfId="0" applyFont="1" applyFill="1" applyBorder="1" applyAlignment="1">
      <alignment vertical="center" wrapText="1"/>
    </xf>
    <xf numFmtId="0" fontId="5" fillId="39" borderId="0" xfId="0" applyFont="1" applyFill="1" applyBorder="1" applyAlignment="1">
      <alignment wrapText="1"/>
    </xf>
    <xf numFmtId="0" fontId="5" fillId="5" borderId="32" xfId="0" applyFont="1" applyFill="1" applyBorder="1" applyAlignment="1">
      <alignment wrapText="1"/>
    </xf>
    <xf numFmtId="0" fontId="5" fillId="39" borderId="32" xfId="0" applyFont="1" applyFill="1" applyBorder="1" applyAlignment="1">
      <alignment horizontal="left" wrapText="1"/>
    </xf>
    <xf numFmtId="4" fontId="6" fillId="39" borderId="32" xfId="0" applyNumberFormat="1" applyFont="1" applyFill="1" applyBorder="1" applyAlignment="1">
      <alignment/>
    </xf>
    <xf numFmtId="4" fontId="6" fillId="0" borderId="0" xfId="0" applyNumberFormat="1" applyFont="1" applyAlignment="1">
      <alignment/>
    </xf>
    <xf numFmtId="4" fontId="6" fillId="33" borderId="13" xfId="0" applyNumberFormat="1" applyFont="1" applyFill="1" applyBorder="1" applyAlignment="1">
      <alignment/>
    </xf>
    <xf numFmtId="0" fontId="6" fillId="0" borderId="32" xfId="0" applyFont="1" applyBorder="1" applyAlignment="1">
      <alignment/>
    </xf>
    <xf numFmtId="0" fontId="31" fillId="40" borderId="31" xfId="0" applyFont="1" applyFill="1" applyBorder="1" applyAlignment="1">
      <alignment vertical="center"/>
    </xf>
    <xf numFmtId="0" fontId="31" fillId="39" borderId="0" xfId="0" applyFont="1" applyFill="1" applyBorder="1" applyAlignment="1">
      <alignment/>
    </xf>
    <xf numFmtId="0" fontId="15" fillId="39" borderId="42" xfId="0" applyFont="1" applyFill="1" applyBorder="1" applyAlignment="1">
      <alignment/>
    </xf>
    <xf numFmtId="0" fontId="38" fillId="49" borderId="42" xfId="0" applyFont="1" applyFill="1" applyBorder="1" applyAlignment="1">
      <alignment horizontal="center" vertical="center" wrapText="1"/>
    </xf>
    <xf numFmtId="0" fontId="15" fillId="49" borderId="42" xfId="0" applyFont="1" applyFill="1" applyBorder="1" applyAlignment="1">
      <alignment horizontal="center" vertical="center"/>
    </xf>
    <xf numFmtId="0" fontId="31" fillId="34" borderId="50" xfId="0" applyFont="1" applyFill="1" applyBorder="1" applyAlignment="1">
      <alignment horizontal="center" vertical="center"/>
    </xf>
    <xf numFmtId="0" fontId="8" fillId="42" borderId="51" xfId="0" applyFont="1" applyFill="1" applyBorder="1" applyAlignment="1">
      <alignment horizontal="center" vertical="center"/>
    </xf>
    <xf numFmtId="3" fontId="8" fillId="41" borderId="51" xfId="0" applyNumberFormat="1" applyFont="1" applyFill="1" applyBorder="1" applyAlignment="1">
      <alignment vertical="center"/>
    </xf>
    <xf numFmtId="0" fontId="15" fillId="0" borderId="36" xfId="0" applyFont="1" applyBorder="1" applyAlignment="1">
      <alignment/>
    </xf>
    <xf numFmtId="0" fontId="8" fillId="35" borderId="52" xfId="0" applyFont="1" applyFill="1" applyBorder="1" applyAlignment="1">
      <alignment horizontal="center" vertical="center"/>
    </xf>
    <xf numFmtId="0" fontId="0" fillId="34" borderId="51" xfId="0" applyFill="1" applyBorder="1" applyAlignment="1">
      <alignment vertical="center"/>
    </xf>
    <xf numFmtId="0" fontId="8" fillId="35" borderId="52" xfId="0" applyFont="1" applyFill="1" applyBorder="1" applyAlignment="1">
      <alignment horizontal="center"/>
    </xf>
    <xf numFmtId="3" fontId="0" fillId="33" borderId="51" xfId="0" applyNumberFormat="1" applyFill="1" applyBorder="1" applyAlignment="1">
      <alignment/>
    </xf>
    <xf numFmtId="0" fontId="0" fillId="33" borderId="51" xfId="0" applyFill="1" applyBorder="1" applyAlignment="1">
      <alignment vertical="center"/>
    </xf>
    <xf numFmtId="0" fontId="8" fillId="0" borderId="53" xfId="0" applyFont="1" applyBorder="1" applyAlignment="1">
      <alignment/>
    </xf>
    <xf numFmtId="0" fontId="31" fillId="0" borderId="53" xfId="0" applyFont="1" applyBorder="1" applyAlignment="1">
      <alignment/>
    </xf>
    <xf numFmtId="0" fontId="31" fillId="40" borderId="54" xfId="0" applyFont="1" applyFill="1" applyBorder="1" applyAlignment="1">
      <alignment/>
    </xf>
    <xf numFmtId="0" fontId="31" fillId="40" borderId="53" xfId="0" applyFont="1" applyFill="1" applyBorder="1" applyAlignment="1">
      <alignment/>
    </xf>
    <xf numFmtId="0" fontId="17" fillId="40" borderId="53" xfId="0" applyFont="1" applyFill="1" applyBorder="1" applyAlignment="1">
      <alignment/>
    </xf>
    <xf numFmtId="9" fontId="8" fillId="40" borderId="55" xfId="56" applyFont="1" applyFill="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40" borderId="38" xfId="0" applyFont="1" applyFill="1" applyBorder="1" applyAlignment="1">
      <alignment vertical="center"/>
    </xf>
    <xf numFmtId="0" fontId="17" fillId="40" borderId="49" xfId="0" applyFont="1" applyFill="1" applyBorder="1" applyAlignment="1">
      <alignment vertical="center"/>
    </xf>
    <xf numFmtId="0" fontId="17" fillId="40" borderId="33" xfId="0" applyFont="1" applyFill="1" applyBorder="1" applyAlignment="1">
      <alignment/>
    </xf>
    <xf numFmtId="0" fontId="17" fillId="0" borderId="0" xfId="0" applyFont="1" applyBorder="1" applyAlignment="1">
      <alignment horizontal="right" vertical="center"/>
    </xf>
    <xf numFmtId="0" fontId="17" fillId="40" borderId="28" xfId="0" applyFont="1" applyFill="1" applyBorder="1" applyAlignment="1">
      <alignment vertical="center"/>
    </xf>
    <xf numFmtId="0" fontId="17" fillId="40" borderId="29" xfId="0" applyFont="1" applyFill="1" applyBorder="1" applyAlignment="1">
      <alignment vertical="center"/>
    </xf>
    <xf numFmtId="0" fontId="17" fillId="40" borderId="30" xfId="0" applyFont="1" applyFill="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40" borderId="25" xfId="0" applyFont="1" applyFill="1" applyBorder="1" applyAlignment="1">
      <alignment vertical="center"/>
    </xf>
    <xf numFmtId="0" fontId="17" fillId="40" borderId="26" xfId="0" applyFont="1" applyFill="1" applyBorder="1" applyAlignment="1">
      <alignment vertical="center"/>
    </xf>
    <xf numFmtId="0" fontId="17" fillId="40" borderId="27" xfId="0" applyFont="1" applyFill="1" applyBorder="1" applyAlignment="1">
      <alignment vertical="center"/>
    </xf>
    <xf numFmtId="4" fontId="40" fillId="39" borderId="32" xfId="0" applyNumberFormat="1" applyFont="1" applyFill="1" applyBorder="1" applyAlignment="1">
      <alignment/>
    </xf>
    <xf numFmtId="3" fontId="40" fillId="39" borderId="32" xfId="0" applyNumberFormat="1" applyFont="1" applyFill="1" applyBorder="1" applyAlignment="1">
      <alignment/>
    </xf>
    <xf numFmtId="3" fontId="42" fillId="39" borderId="38" xfId="0" applyNumberFormat="1" applyFont="1" applyFill="1" applyBorder="1" applyAlignment="1">
      <alignment horizontal="center" vertical="center" wrapText="1"/>
    </xf>
    <xf numFmtId="0" fontId="31" fillId="50" borderId="56" xfId="0" applyFont="1" applyFill="1" applyBorder="1" applyAlignment="1">
      <alignment horizontal="center" vertical="center"/>
    </xf>
    <xf numFmtId="0" fontId="5" fillId="0" borderId="0" xfId="0" applyFont="1" applyBorder="1" applyAlignment="1">
      <alignment horizontal="center"/>
    </xf>
    <xf numFmtId="0" fontId="5" fillId="51" borderId="0" xfId="0" applyFont="1" applyFill="1" applyBorder="1" applyAlignment="1">
      <alignment/>
    </xf>
    <xf numFmtId="0" fontId="0" fillId="42" borderId="28" xfId="0" applyFill="1" applyBorder="1" applyAlignment="1">
      <alignment horizontal="center" vertical="center" wrapText="1"/>
    </xf>
    <xf numFmtId="0" fontId="8" fillId="35" borderId="32" xfId="0" applyFont="1" applyFill="1" applyBorder="1" applyAlignment="1">
      <alignment horizontal="center" vertical="center"/>
    </xf>
    <xf numFmtId="3" fontId="20" fillId="52" borderId="32" xfId="0" applyNumberFormat="1" applyFont="1" applyFill="1" applyBorder="1" applyAlignment="1">
      <alignment/>
    </xf>
    <xf numFmtId="0" fontId="5" fillId="33" borderId="0" xfId="0" applyFont="1" applyFill="1" applyBorder="1" applyAlignment="1">
      <alignment horizontal="left" vertical="center"/>
    </xf>
    <xf numFmtId="3" fontId="20" fillId="53" borderId="32" xfId="0" applyNumberFormat="1" applyFont="1" applyFill="1" applyBorder="1" applyAlignment="1">
      <alignment/>
    </xf>
    <xf numFmtId="0" fontId="15" fillId="48" borderId="0" xfId="0" applyFont="1" applyFill="1" applyBorder="1" applyAlignment="1">
      <alignment vertical="center" wrapText="1"/>
    </xf>
    <xf numFmtId="0" fontId="16" fillId="33" borderId="57" xfId="0" applyFont="1" applyFill="1" applyBorder="1" applyAlignment="1">
      <alignment/>
    </xf>
    <xf numFmtId="0" fontId="0" fillId="0" borderId="57" xfId="0" applyBorder="1" applyAlignment="1">
      <alignment/>
    </xf>
    <xf numFmtId="0" fontId="8" fillId="35" borderId="58" xfId="0" applyFont="1" applyFill="1" applyBorder="1" applyAlignment="1">
      <alignment horizontal="center" vertical="center"/>
    </xf>
    <xf numFmtId="3" fontId="8" fillId="52" borderId="58" xfId="0" applyNumberFormat="1" applyFont="1" applyFill="1" applyBorder="1" applyAlignment="1">
      <alignment horizontal="center" vertical="center"/>
    </xf>
    <xf numFmtId="0" fontId="5" fillId="33" borderId="57" xfId="0" applyFont="1" applyFill="1" applyBorder="1" applyAlignment="1">
      <alignment horizontal="left" vertical="center"/>
    </xf>
    <xf numFmtId="0" fontId="22" fillId="34" borderId="12" xfId="53" applyFont="1" applyFill="1" applyBorder="1" applyAlignment="1">
      <alignment horizontal="left" wrapText="1"/>
      <protection/>
    </xf>
    <xf numFmtId="0" fontId="29" fillId="34" borderId="12" xfId="0" applyNumberFormat="1" applyFont="1" applyFill="1" applyBorder="1" applyAlignment="1">
      <alignment horizontal="right" wrapText="1"/>
    </xf>
    <xf numFmtId="14" fontId="0" fillId="34" borderId="12" xfId="0" applyNumberFormat="1" applyFill="1" applyBorder="1" applyAlignment="1">
      <alignment/>
    </xf>
    <xf numFmtId="10" fontId="30" fillId="34" borderId="21" xfId="56" applyNumberFormat="1" applyFont="1" applyFill="1" applyBorder="1" applyAlignment="1" applyProtection="1">
      <alignment horizontal="center" wrapText="1"/>
      <protection/>
    </xf>
    <xf numFmtId="3" fontId="0" fillId="33" borderId="12" xfId="0" applyNumberFormat="1" applyFill="1" applyBorder="1" applyAlignment="1">
      <alignment/>
    </xf>
    <xf numFmtId="0" fontId="0" fillId="34" borderId="13" xfId="0" applyFill="1" applyBorder="1" applyAlignment="1">
      <alignment horizontal="center"/>
    </xf>
    <xf numFmtId="0" fontId="0" fillId="34" borderId="12" xfId="0" applyFill="1" applyBorder="1" applyAlignment="1">
      <alignment horizontal="center"/>
    </xf>
    <xf numFmtId="0" fontId="5" fillId="43" borderId="41" xfId="0" applyFont="1" applyFill="1" applyBorder="1" applyAlignment="1">
      <alignment horizontal="center" vertical="center" wrapText="1"/>
    </xf>
    <xf numFmtId="0" fontId="5" fillId="43" borderId="31" xfId="0" applyFont="1" applyFill="1" applyBorder="1" applyAlignment="1">
      <alignment horizontal="center" vertical="center" wrapText="1"/>
    </xf>
    <xf numFmtId="0" fontId="5" fillId="43" borderId="41" xfId="0" applyFont="1" applyFill="1" applyBorder="1" applyAlignment="1">
      <alignment vertical="center" wrapText="1"/>
    </xf>
    <xf numFmtId="0" fontId="5" fillId="43" borderId="30" xfId="0" applyFont="1" applyFill="1" applyBorder="1" applyAlignment="1">
      <alignment horizontal="center" vertical="center"/>
    </xf>
    <xf numFmtId="0" fontId="5" fillId="43" borderId="29" xfId="0" applyFont="1" applyFill="1" applyBorder="1" applyAlignment="1">
      <alignment horizontal="center" vertical="center" wrapText="1"/>
    </xf>
    <xf numFmtId="0" fontId="5" fillId="43" borderId="25" xfId="0" applyFont="1" applyFill="1" applyBorder="1" applyAlignment="1">
      <alignment horizontal="center" wrapText="1"/>
    </xf>
    <xf numFmtId="0" fontId="5" fillId="43" borderId="27" xfId="0" applyFont="1" applyFill="1" applyBorder="1" applyAlignment="1">
      <alignment horizontal="center" wrapText="1"/>
    </xf>
    <xf numFmtId="0" fontId="5" fillId="43" borderId="31" xfId="0" applyFont="1" applyFill="1" applyBorder="1" applyAlignment="1">
      <alignment vertical="center" wrapText="1"/>
    </xf>
    <xf numFmtId="0" fontId="5" fillId="43" borderId="27" xfId="0" applyFont="1" applyFill="1" applyBorder="1" applyAlignment="1">
      <alignment horizontal="center" vertical="center"/>
    </xf>
    <xf numFmtId="0" fontId="5" fillId="43" borderId="26" xfId="0" applyFont="1" applyFill="1" applyBorder="1" applyAlignment="1">
      <alignment horizontal="center" vertical="center" wrapText="1"/>
    </xf>
    <xf numFmtId="0" fontId="25" fillId="43" borderId="31" xfId="0" applyFont="1" applyFill="1" applyBorder="1" applyAlignment="1">
      <alignment horizontal="center" wrapText="1"/>
    </xf>
    <xf numFmtId="0" fontId="17" fillId="39" borderId="0" xfId="0" applyFont="1" applyFill="1" applyBorder="1" applyAlignment="1">
      <alignment horizontal="left" vertical="top" wrapText="1"/>
    </xf>
    <xf numFmtId="0" fontId="0" fillId="39" borderId="59" xfId="0" applyFill="1" applyBorder="1" applyAlignment="1">
      <alignment/>
    </xf>
    <xf numFmtId="0" fontId="0" fillId="40" borderId="59" xfId="0" applyFill="1" applyBorder="1" applyAlignment="1">
      <alignment/>
    </xf>
    <xf numFmtId="0" fontId="17" fillId="0" borderId="32" xfId="0" applyFont="1" applyBorder="1" applyAlignment="1">
      <alignment horizontal="center" wrapText="1"/>
    </xf>
    <xf numFmtId="0" fontId="0" fillId="0" borderId="38" xfId="0" applyBorder="1" applyAlignment="1">
      <alignment horizontal="left" wrapText="1"/>
    </xf>
    <xf numFmtId="0" fontId="0" fillId="0" borderId="49" xfId="0" applyFont="1" applyBorder="1" applyAlignment="1">
      <alignment horizontal="left" wrapText="1"/>
    </xf>
    <xf numFmtId="0" fontId="0" fillId="0" borderId="33" xfId="0" applyFont="1" applyBorder="1" applyAlignment="1">
      <alignment horizontal="left" wrapText="1"/>
    </xf>
    <xf numFmtId="0" fontId="17" fillId="0" borderId="38" xfId="0" applyFont="1" applyBorder="1" applyAlignment="1">
      <alignment horizontal="center" wrapText="1"/>
    </xf>
    <xf numFmtId="0" fontId="17" fillId="0" borderId="49" xfId="0" applyFont="1" applyBorder="1" applyAlignment="1">
      <alignment horizontal="center" wrapText="1"/>
    </xf>
    <xf numFmtId="0" fontId="17" fillId="0" borderId="33" xfId="0" applyFont="1" applyBorder="1" applyAlignment="1">
      <alignment horizontal="center" wrapText="1"/>
    </xf>
    <xf numFmtId="0" fontId="12" fillId="0" borderId="0" xfId="0" applyFont="1" applyBorder="1" applyAlignment="1">
      <alignment horizontal="left" vertical="center" wrapText="1"/>
    </xf>
    <xf numFmtId="0" fontId="85" fillId="0" borderId="0" xfId="0" applyFont="1" applyAlignment="1">
      <alignment horizontal="left" vertical="center" wrapText="1"/>
    </xf>
    <xf numFmtId="0" fontId="7" fillId="0" borderId="0" xfId="0" applyFont="1" applyBorder="1" applyAlignment="1">
      <alignment horizontal="center" vertical="center" wrapText="1"/>
    </xf>
    <xf numFmtId="0" fontId="10" fillId="0" borderId="0" xfId="0" applyFont="1" applyBorder="1" applyAlignment="1">
      <alignment horizontal="left" wrapText="1"/>
    </xf>
    <xf numFmtId="0" fontId="9" fillId="54" borderId="0" xfId="0" applyFont="1" applyFill="1" applyBorder="1" applyAlignment="1">
      <alignment horizontal="center" wrapText="1"/>
    </xf>
    <xf numFmtId="0" fontId="0" fillId="0" borderId="0" xfId="0" applyAlignment="1">
      <alignment wrapText="1"/>
    </xf>
    <xf numFmtId="0" fontId="0" fillId="0" borderId="0" xfId="0" applyAlignment="1">
      <alignment/>
    </xf>
    <xf numFmtId="0" fontId="6" fillId="0" borderId="0" xfId="0" applyFont="1" applyAlignment="1">
      <alignment horizontal="center" wrapText="1"/>
    </xf>
    <xf numFmtId="0" fontId="0" fillId="34" borderId="16"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20" fillId="0" borderId="0" xfId="0" applyFont="1" applyBorder="1" applyAlignment="1">
      <alignment horizontal="left" wrapText="1"/>
    </xf>
    <xf numFmtId="0" fontId="5" fillId="42" borderId="32" xfId="0" applyFont="1" applyFill="1" applyBorder="1" applyAlignment="1">
      <alignment horizontal="center" vertical="center" wrapText="1"/>
    </xf>
    <xf numFmtId="0" fontId="5" fillId="43" borderId="32" xfId="0" applyFont="1" applyFill="1" applyBorder="1" applyAlignment="1">
      <alignment horizontal="center" vertical="center" wrapText="1"/>
    </xf>
    <xf numFmtId="0" fontId="10" fillId="41" borderId="10" xfId="0" applyFont="1" applyFill="1" applyBorder="1" applyAlignment="1">
      <alignment horizontal="center" vertical="center" wrapText="1"/>
    </xf>
    <xf numFmtId="0" fontId="11" fillId="0" borderId="0" xfId="0" applyFont="1" applyBorder="1" applyAlignment="1">
      <alignment horizontal="left" wrapText="1"/>
    </xf>
    <xf numFmtId="0" fontId="10" fillId="33" borderId="0" xfId="0" applyFont="1" applyFill="1" applyBorder="1" applyAlignment="1">
      <alignment horizontal="center" vertical="center" wrapText="1"/>
    </xf>
    <xf numFmtId="0" fontId="6" fillId="0" borderId="0" xfId="0" applyFont="1" applyAlignment="1">
      <alignment horizontal="left" vertical="center" wrapText="1"/>
    </xf>
    <xf numFmtId="0" fontId="0" fillId="40" borderId="60" xfId="0" applyFill="1" applyBorder="1" applyAlignment="1">
      <alignment horizontal="left" vertical="top" wrapText="1"/>
    </xf>
    <xf numFmtId="0" fontId="0" fillId="40" borderId="53" xfId="0" applyFill="1" applyBorder="1" applyAlignment="1">
      <alignment horizontal="left" vertical="top" wrapText="1"/>
    </xf>
    <xf numFmtId="0" fontId="0" fillId="40" borderId="61" xfId="0" applyFill="1" applyBorder="1" applyAlignment="1">
      <alignment horizontal="left" vertical="top" wrapText="1"/>
    </xf>
    <xf numFmtId="0" fontId="5" fillId="43" borderId="41" xfId="0" applyFont="1" applyFill="1" applyBorder="1" applyAlignment="1">
      <alignment horizontal="center" vertical="center" wrapText="1"/>
    </xf>
    <xf numFmtId="0" fontId="5" fillId="43" borderId="31"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0" fillId="42" borderId="38" xfId="0" applyFont="1" applyFill="1" applyBorder="1" applyAlignment="1">
      <alignment horizontal="center" vertical="center" wrapText="1"/>
    </xf>
    <xf numFmtId="0" fontId="17" fillId="39" borderId="0" xfId="0" applyFont="1" applyFill="1" applyBorder="1" applyAlignment="1">
      <alignment horizontal="left" vertical="top" wrapText="1"/>
    </xf>
    <xf numFmtId="0" fontId="88" fillId="39" borderId="0" xfId="0" applyFont="1" applyFill="1" applyBorder="1" applyAlignment="1">
      <alignment horizontal="left" vertical="top" wrapText="1"/>
    </xf>
    <xf numFmtId="0" fontId="5" fillId="42" borderId="38" xfId="0" applyFont="1" applyFill="1" applyBorder="1" applyAlignment="1">
      <alignment horizontal="center" vertical="center" wrapText="1"/>
    </xf>
    <xf numFmtId="0" fontId="17" fillId="39" borderId="42" xfId="0" applyFont="1" applyFill="1" applyBorder="1" applyAlignment="1">
      <alignment horizontal="left" vertical="top" wrapText="1"/>
    </xf>
    <xf numFmtId="0" fontId="88" fillId="39" borderId="0" xfId="0" applyFont="1" applyFill="1" applyBorder="1" applyAlignment="1">
      <alignment horizontal="left" wrapText="1"/>
    </xf>
    <xf numFmtId="0" fontId="6" fillId="33" borderId="0" xfId="0" applyFont="1" applyFill="1" applyBorder="1" applyAlignment="1">
      <alignment horizontal="left" wrapText="1"/>
    </xf>
    <xf numFmtId="0" fontId="0" fillId="33" borderId="12" xfId="0" applyFill="1" applyBorder="1" applyAlignment="1">
      <alignment horizontal="center"/>
    </xf>
    <xf numFmtId="0" fontId="5" fillId="43" borderId="25" xfId="0" applyFont="1" applyFill="1" applyBorder="1" applyAlignment="1">
      <alignment horizontal="center" vertical="center" wrapText="1"/>
    </xf>
    <xf numFmtId="0" fontId="5" fillId="43" borderId="27" xfId="0" applyFont="1" applyFill="1" applyBorder="1" applyAlignment="1">
      <alignment horizontal="center" vertical="center" wrapText="1"/>
    </xf>
    <xf numFmtId="0" fontId="5" fillId="43" borderId="28" xfId="0" applyFont="1" applyFill="1" applyBorder="1" applyAlignment="1">
      <alignment horizontal="center" wrapText="1"/>
    </xf>
    <xf numFmtId="0" fontId="5" fillId="43" borderId="30" xfId="0" applyFont="1" applyFill="1" applyBorder="1" applyAlignment="1">
      <alignment horizontal="center" wrapText="1"/>
    </xf>
    <xf numFmtId="0" fontId="5" fillId="43" borderId="28" xfId="0" applyFont="1" applyFill="1" applyBorder="1" applyAlignment="1">
      <alignment horizontal="center" vertical="center" wrapText="1"/>
    </xf>
    <xf numFmtId="0" fontId="5" fillId="43" borderId="30" xfId="0" applyFont="1" applyFill="1" applyBorder="1" applyAlignment="1">
      <alignment horizontal="center" vertical="center" wrapText="1"/>
    </xf>
    <xf numFmtId="0" fontId="6" fillId="40" borderId="28" xfId="0" applyFont="1" applyFill="1" applyBorder="1" applyAlignment="1">
      <alignment horizontal="left" vertical="top" wrapText="1"/>
    </xf>
    <xf numFmtId="0" fontId="6" fillId="40" borderId="29" xfId="0" applyFont="1" applyFill="1" applyBorder="1" applyAlignment="1">
      <alignment horizontal="left" vertical="top" wrapText="1"/>
    </xf>
    <xf numFmtId="0" fontId="6" fillId="40" borderId="30" xfId="0" applyFont="1" applyFill="1" applyBorder="1" applyAlignment="1">
      <alignment horizontal="left" vertical="top" wrapText="1"/>
    </xf>
    <xf numFmtId="0" fontId="6" fillId="40" borderId="23" xfId="0" applyFont="1" applyFill="1" applyBorder="1" applyAlignment="1">
      <alignment horizontal="left" vertical="top" wrapText="1"/>
    </xf>
    <xf numFmtId="0" fontId="6" fillId="40" borderId="0" xfId="0" applyFont="1" applyFill="1" applyBorder="1" applyAlignment="1">
      <alignment horizontal="left" vertical="top" wrapText="1"/>
    </xf>
    <xf numFmtId="0" fontId="6" fillId="40" borderId="24" xfId="0" applyFont="1" applyFill="1" applyBorder="1" applyAlignment="1">
      <alignment horizontal="left" vertical="top" wrapText="1"/>
    </xf>
    <xf numFmtId="0" fontId="6" fillId="40" borderId="25" xfId="0" applyFont="1" applyFill="1" applyBorder="1" applyAlignment="1">
      <alignment horizontal="left" vertical="top" wrapText="1"/>
    </xf>
    <xf numFmtId="0" fontId="6" fillId="40" borderId="26" xfId="0" applyFont="1" applyFill="1" applyBorder="1" applyAlignment="1">
      <alignment horizontal="left" vertical="top" wrapText="1"/>
    </xf>
    <xf numFmtId="0" fontId="6" fillId="40" borderId="27" xfId="0" applyFont="1" applyFill="1" applyBorder="1" applyAlignment="1">
      <alignment horizontal="left" vertical="top" wrapText="1"/>
    </xf>
    <xf numFmtId="0" fontId="17" fillId="0" borderId="0" xfId="0" applyFont="1" applyAlignment="1">
      <alignment horizontal="left" vertical="top" wrapText="1"/>
    </xf>
    <xf numFmtId="0" fontId="6" fillId="39" borderId="0" xfId="0" applyFont="1" applyFill="1" applyBorder="1" applyAlignment="1">
      <alignment horizontal="center" vertical="center" wrapText="1"/>
    </xf>
    <xf numFmtId="3" fontId="41" fillId="39" borderId="38" xfId="0" applyNumberFormat="1" applyFont="1" applyFill="1" applyBorder="1" applyAlignment="1">
      <alignment horizontal="center" vertical="center" wrapText="1"/>
    </xf>
    <xf numFmtId="3" fontId="41" fillId="39" borderId="33" xfId="0" applyNumberFormat="1" applyFont="1" applyFill="1" applyBorder="1" applyAlignment="1">
      <alignment horizontal="center" vertical="center" wrapText="1"/>
    </xf>
    <xf numFmtId="0" fontId="38" fillId="33" borderId="16" xfId="0" applyFont="1" applyFill="1" applyBorder="1" applyAlignment="1">
      <alignment horizontal="center" wrapText="1"/>
    </xf>
    <xf numFmtId="0" fontId="38" fillId="33" borderId="20" xfId="0" applyFont="1" applyFill="1" applyBorder="1" applyAlignment="1">
      <alignment horizontal="center" wrapText="1"/>
    </xf>
    <xf numFmtId="0" fontId="17" fillId="55" borderId="49" xfId="0" applyFont="1" applyFill="1" applyBorder="1" applyAlignment="1">
      <alignment horizontal="center"/>
    </xf>
    <xf numFmtId="0" fontId="17" fillId="55" borderId="33" xfId="0" applyFont="1" applyFill="1" applyBorder="1" applyAlignment="1">
      <alignment horizontal="center"/>
    </xf>
    <xf numFmtId="0" fontId="8" fillId="39" borderId="38" xfId="0" applyFont="1" applyFill="1" applyBorder="1" applyAlignment="1">
      <alignment horizontal="center"/>
    </xf>
    <xf numFmtId="0" fontId="8" fillId="39" borderId="49" xfId="0" applyFont="1" applyFill="1" applyBorder="1" applyAlignment="1">
      <alignment horizontal="center"/>
    </xf>
    <xf numFmtId="0" fontId="8" fillId="39" borderId="33" xfId="0" applyFont="1" applyFill="1" applyBorder="1" applyAlignment="1">
      <alignment horizontal="center"/>
    </xf>
    <xf numFmtId="0" fontId="88" fillId="0" borderId="62" xfId="0" applyFont="1" applyBorder="1" applyAlignment="1">
      <alignment horizontal="left" wrapText="1"/>
    </xf>
    <xf numFmtId="0" fontId="88" fillId="0" borderId="63" xfId="0" applyFont="1" applyBorder="1" applyAlignment="1">
      <alignment horizontal="left" wrapText="1"/>
    </xf>
    <xf numFmtId="0" fontId="8" fillId="38" borderId="0" xfId="0" applyFont="1" applyFill="1" applyBorder="1" applyAlignment="1">
      <alignment vertical="center"/>
    </xf>
    <xf numFmtId="0" fontId="8" fillId="5" borderId="64" xfId="0" applyFont="1" applyFill="1" applyBorder="1" applyAlignment="1">
      <alignment horizontal="center"/>
    </xf>
    <xf numFmtId="0" fontId="8" fillId="5" borderId="65" xfId="0" applyFont="1" applyFill="1" applyBorder="1" applyAlignment="1">
      <alignment horizontal="center"/>
    </xf>
    <xf numFmtId="0" fontId="8" fillId="5" borderId="66" xfId="0" applyFont="1" applyFill="1" applyBorder="1" applyAlignment="1">
      <alignment horizontal="center"/>
    </xf>
    <xf numFmtId="0" fontId="31" fillId="50" borderId="56" xfId="0" applyFont="1" applyFill="1" applyBorder="1" applyAlignment="1">
      <alignment horizontal="center" vertical="center"/>
    </xf>
    <xf numFmtId="0" fontId="31" fillId="50" borderId="67" xfId="0" applyFont="1" applyFill="1" applyBorder="1" applyAlignment="1">
      <alignment horizontal="center" vertical="center"/>
    </xf>
    <xf numFmtId="0" fontId="8" fillId="33" borderId="0" xfId="0" applyFont="1" applyFill="1" applyBorder="1" applyAlignment="1">
      <alignment horizontal="center" wrapText="1"/>
    </xf>
    <xf numFmtId="0" fontId="32" fillId="33" borderId="0" xfId="0" applyFont="1" applyFill="1" applyBorder="1" applyAlignment="1">
      <alignment horizontal="center" wrapText="1"/>
    </xf>
    <xf numFmtId="0" fontId="9" fillId="33" borderId="68"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90" fillId="0" borderId="23" xfId="0" applyFont="1" applyBorder="1" applyAlignment="1">
      <alignment horizontal="left" vertical="top" wrapText="1"/>
    </xf>
    <xf numFmtId="0" fontId="90" fillId="0" borderId="35" xfId="0" applyFont="1" applyBorder="1" applyAlignment="1">
      <alignment horizontal="left" vertical="top" wrapText="1"/>
    </xf>
    <xf numFmtId="0" fontId="8" fillId="39" borderId="32" xfId="0" applyFont="1" applyFill="1" applyBorder="1" applyAlignment="1">
      <alignment horizontal="center"/>
    </xf>
    <xf numFmtId="0" fontId="34" fillId="0" borderId="23" xfId="0" applyFont="1" applyBorder="1" applyAlignment="1">
      <alignment horizontal="center" vertical="center"/>
    </xf>
    <xf numFmtId="0" fontId="34" fillId="0" borderId="0" xfId="0" applyFont="1" applyBorder="1" applyAlignment="1">
      <alignment horizontal="center" vertical="center"/>
    </xf>
    <xf numFmtId="0" fontId="34" fillId="0" borderId="24" xfId="0" applyFont="1" applyBorder="1" applyAlignment="1">
      <alignment horizontal="center" vertical="center"/>
    </xf>
    <xf numFmtId="0" fontId="15" fillId="39" borderId="0" xfId="0" applyFont="1" applyFill="1" applyBorder="1" applyAlignment="1">
      <alignment horizontal="center" vertical="center" wrapText="1"/>
    </xf>
    <xf numFmtId="0" fontId="31" fillId="40" borderId="38" xfId="0" applyFont="1" applyFill="1" applyBorder="1" applyAlignment="1">
      <alignment horizontal="center" vertical="center"/>
    </xf>
    <xf numFmtId="0" fontId="31" fillId="40" borderId="49" xfId="0" applyFont="1" applyFill="1" applyBorder="1" applyAlignment="1">
      <alignment horizontal="center" vertical="center"/>
    </xf>
    <xf numFmtId="0" fontId="31" fillId="40" borderId="33" xfId="0" applyFont="1" applyFill="1" applyBorder="1" applyAlignment="1">
      <alignment horizontal="center" vertical="center"/>
    </xf>
    <xf numFmtId="0" fontId="6" fillId="39" borderId="23" xfId="0" applyFont="1" applyFill="1" applyBorder="1" applyAlignment="1">
      <alignment horizontal="center" vertical="center" wrapText="1"/>
    </xf>
    <xf numFmtId="2" fontId="31" fillId="40" borderId="38" xfId="0" applyNumberFormat="1" applyFont="1" applyFill="1" applyBorder="1" applyAlignment="1">
      <alignment horizontal="center"/>
    </xf>
    <xf numFmtId="2" fontId="31" fillId="40" borderId="33" xfId="0" applyNumberFormat="1" applyFont="1" applyFill="1" applyBorder="1" applyAlignment="1">
      <alignment horizontal="center"/>
    </xf>
    <xf numFmtId="0" fontId="6" fillId="39" borderId="0" xfId="0" applyFont="1" applyFill="1" applyBorder="1" applyAlignment="1">
      <alignment horizontal="right" vertical="center" wrapText="1"/>
    </xf>
    <xf numFmtId="0" fontId="15" fillId="34" borderId="38"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33"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_Hoja1" xfId="53"/>
    <cellStyle name="Normal_PREP"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2">
    <dxf>
      <fill>
        <patternFill>
          <bgColor rgb="FFFFFF00"/>
        </patternFill>
      </fill>
      <border>
        <left style="thin"/>
        <right style="thin"/>
        <top style="thin"/>
        <bottom style="thin"/>
      </border>
    </dxf>
    <dxf>
      <fill>
        <patternFill>
          <bgColor rgb="FFFF0000"/>
        </patternFill>
      </fill>
    </dxf>
    <dxf>
      <fill>
        <patternFill patternType="solid">
          <fgColor indexed="60"/>
          <bgColor indexed="10"/>
        </patternFill>
      </fill>
    </dxf>
    <dxf>
      <font>
        <b/>
        <i val="0"/>
        <color indexed="9"/>
      </font>
      <fill>
        <patternFill patternType="solid">
          <fgColor indexed="60"/>
          <bgColor indexed="1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indexed="9"/>
      </font>
      <fill>
        <patternFill patternType="solid">
          <fgColor indexed="60"/>
          <bgColor indexed="10"/>
        </patternFill>
      </fill>
    </dxf>
    <dxf>
      <font>
        <b/>
        <i val="0"/>
        <color rgb="FFFFFFFF"/>
      </font>
      <fill>
        <patternFill patternType="solid">
          <fgColor rgb="FF993300"/>
          <bgColor rgb="FFFF0000"/>
        </patternFill>
      </fill>
      <border/>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0</xdr:row>
      <xdr:rowOff>47625</xdr:rowOff>
    </xdr:from>
    <xdr:to>
      <xdr:col>8</xdr:col>
      <xdr:colOff>762000</xdr:colOff>
      <xdr:row>3</xdr:row>
      <xdr:rowOff>9525</xdr:rowOff>
    </xdr:to>
    <xdr:pic>
      <xdr:nvPicPr>
        <xdr:cNvPr id="1" name="3 Imagen" descr="pgd logo peque.JPG"/>
        <xdr:cNvPicPr preferRelativeResize="1">
          <a:picLocks noChangeAspect="1"/>
        </xdr:cNvPicPr>
      </xdr:nvPicPr>
      <xdr:blipFill>
        <a:blip r:embed="rId1"/>
        <a:stretch>
          <a:fillRect/>
        </a:stretch>
      </xdr:blipFill>
      <xdr:spPr>
        <a:xfrm>
          <a:off x="5486400" y="47625"/>
          <a:ext cx="13620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0</xdr:row>
      <xdr:rowOff>85725</xdr:rowOff>
    </xdr:from>
    <xdr:to>
      <xdr:col>9</xdr:col>
      <xdr:colOff>219075</xdr:colOff>
      <xdr:row>0</xdr:row>
      <xdr:rowOff>1266825</xdr:rowOff>
    </xdr:to>
    <xdr:pic>
      <xdr:nvPicPr>
        <xdr:cNvPr id="1" name="1 Imagen" descr="pgd logo principal.JPG"/>
        <xdr:cNvPicPr preferRelativeResize="1">
          <a:picLocks noChangeAspect="1"/>
        </xdr:cNvPicPr>
      </xdr:nvPicPr>
      <xdr:blipFill>
        <a:blip r:embed="rId1"/>
        <a:stretch>
          <a:fillRect/>
        </a:stretch>
      </xdr:blipFill>
      <xdr:spPr>
        <a:xfrm>
          <a:off x="3019425" y="85725"/>
          <a:ext cx="60769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2:I17"/>
  <sheetViews>
    <sheetView zoomScalePageLayoutView="0" workbookViewId="0" topLeftCell="A1">
      <selection activeCell="F24" sqref="F24"/>
    </sheetView>
  </sheetViews>
  <sheetFormatPr defaultColWidth="11.00390625" defaultRowHeight="15"/>
  <sheetData>
    <row r="2" spans="1:9" ht="19.5">
      <c r="A2" s="67"/>
      <c r="B2" s="73" t="s">
        <v>244</v>
      </c>
      <c r="C2" s="68"/>
      <c r="D2" s="68"/>
      <c r="E2" s="68"/>
      <c r="F2" s="73" t="s">
        <v>92</v>
      </c>
      <c r="G2" s="73" t="s">
        <v>58</v>
      </c>
      <c r="H2" s="73" t="s">
        <v>93</v>
      </c>
      <c r="I2" s="73" t="s">
        <v>94</v>
      </c>
    </row>
    <row r="3" spans="1:9" ht="19.5">
      <c r="A3" s="67">
        <v>1</v>
      </c>
      <c r="B3" s="360" t="s">
        <v>96</v>
      </c>
      <c r="C3" s="360"/>
      <c r="D3" s="360"/>
      <c r="E3" s="360"/>
      <c r="F3" s="95" t="s">
        <v>97</v>
      </c>
      <c r="G3" s="76">
        <v>100</v>
      </c>
      <c r="H3" s="76">
        <v>30</v>
      </c>
      <c r="I3" s="76"/>
    </row>
    <row r="4" spans="1:9" ht="19.5">
      <c r="A4" s="67">
        <v>1</v>
      </c>
      <c r="B4" s="360" t="s">
        <v>98</v>
      </c>
      <c r="C4" s="360"/>
      <c r="D4" s="360"/>
      <c r="E4" s="360"/>
      <c r="F4" s="95" t="s">
        <v>99</v>
      </c>
      <c r="G4" s="76">
        <v>20</v>
      </c>
      <c r="H4" s="76">
        <v>30</v>
      </c>
      <c r="I4" s="76"/>
    </row>
    <row r="5" spans="1:9" ht="19.5">
      <c r="A5" s="67">
        <v>2</v>
      </c>
      <c r="B5" s="360" t="s">
        <v>100</v>
      </c>
      <c r="C5" s="360"/>
      <c r="D5" s="360"/>
      <c r="E5" s="360"/>
      <c r="F5" s="99"/>
      <c r="G5" s="76">
        <v>75</v>
      </c>
      <c r="H5" s="76">
        <v>10</v>
      </c>
      <c r="I5" s="76"/>
    </row>
    <row r="6" spans="1:9" ht="19.5">
      <c r="A6" s="67">
        <v>3</v>
      </c>
      <c r="B6" s="360" t="s">
        <v>240</v>
      </c>
      <c r="C6" s="360"/>
      <c r="D6" s="360"/>
      <c r="E6" s="360"/>
      <c r="F6" s="96" t="s">
        <v>97</v>
      </c>
      <c r="G6" s="76">
        <v>100</v>
      </c>
      <c r="H6" s="76">
        <v>25</v>
      </c>
      <c r="I6" s="76"/>
    </row>
    <row r="7" spans="1:9" ht="19.5">
      <c r="A7" s="98">
        <v>3</v>
      </c>
      <c r="B7" s="360" t="s">
        <v>240</v>
      </c>
      <c r="C7" s="360"/>
      <c r="D7" s="360"/>
      <c r="E7" s="360"/>
      <c r="F7" s="96" t="s">
        <v>99</v>
      </c>
      <c r="G7" s="76">
        <v>100</v>
      </c>
      <c r="H7" s="76">
        <v>20</v>
      </c>
      <c r="I7" s="76"/>
    </row>
    <row r="8" spans="1:9" ht="19.5">
      <c r="A8" s="68">
        <v>3</v>
      </c>
      <c r="B8" s="361" t="s">
        <v>240</v>
      </c>
      <c r="C8" s="362"/>
      <c r="D8" s="362"/>
      <c r="E8" s="363"/>
      <c r="F8" s="95" t="s">
        <v>104</v>
      </c>
      <c r="G8" s="76">
        <v>100</v>
      </c>
      <c r="H8" s="76">
        <v>20</v>
      </c>
      <c r="I8" s="76"/>
    </row>
    <row r="9" spans="1:9" ht="19.5">
      <c r="A9" s="68">
        <v>4</v>
      </c>
      <c r="B9" s="361" t="s">
        <v>241</v>
      </c>
      <c r="C9" s="362"/>
      <c r="D9" s="362"/>
      <c r="E9" s="363"/>
      <c r="F9" s="97" t="s">
        <v>107</v>
      </c>
      <c r="G9" s="76" t="s">
        <v>108</v>
      </c>
      <c r="H9" s="76" t="s">
        <v>109</v>
      </c>
      <c r="I9" s="76"/>
    </row>
    <row r="10" spans="1:9" ht="19.5">
      <c r="A10" s="68">
        <v>4</v>
      </c>
      <c r="B10" s="361" t="s">
        <v>241</v>
      </c>
      <c r="C10" s="362"/>
      <c r="D10" s="362"/>
      <c r="E10" s="363"/>
      <c r="F10" s="97" t="s">
        <v>111</v>
      </c>
      <c r="G10" s="76" t="s">
        <v>108</v>
      </c>
      <c r="H10" s="76" t="s">
        <v>112</v>
      </c>
      <c r="I10" s="76"/>
    </row>
    <row r="11" spans="1:9" ht="19.5">
      <c r="A11" s="68">
        <v>5</v>
      </c>
      <c r="B11" s="360" t="s">
        <v>242</v>
      </c>
      <c r="C11" s="360"/>
      <c r="D11" s="360"/>
      <c r="E11" s="360"/>
      <c r="F11" s="97" t="s">
        <v>114</v>
      </c>
      <c r="G11" s="76">
        <v>75</v>
      </c>
      <c r="H11" s="76">
        <v>20</v>
      </c>
      <c r="I11" s="76"/>
    </row>
    <row r="12" spans="1:9" ht="19.5">
      <c r="A12" s="68">
        <v>5</v>
      </c>
      <c r="B12" s="360" t="s">
        <v>242</v>
      </c>
      <c r="C12" s="360"/>
      <c r="D12" s="360"/>
      <c r="E12" s="360"/>
      <c r="F12" s="97" t="s">
        <v>117</v>
      </c>
      <c r="G12" s="76">
        <v>75</v>
      </c>
      <c r="H12" s="76">
        <v>15</v>
      </c>
      <c r="I12" s="76"/>
    </row>
    <row r="13" spans="1:9" ht="19.5">
      <c r="A13" s="68">
        <v>6</v>
      </c>
      <c r="B13" s="360" t="s">
        <v>243</v>
      </c>
      <c r="C13" s="360"/>
      <c r="D13" s="360"/>
      <c r="E13" s="360"/>
      <c r="F13" s="97"/>
      <c r="G13" s="76"/>
      <c r="H13" s="76"/>
      <c r="I13" s="76"/>
    </row>
    <row r="14" spans="2:9" ht="19.5">
      <c r="B14" s="360" t="s">
        <v>243</v>
      </c>
      <c r="C14" s="360"/>
      <c r="D14" s="360"/>
      <c r="E14" s="360"/>
      <c r="F14" s="97"/>
      <c r="G14" s="76">
        <v>50</v>
      </c>
      <c r="H14" s="76">
        <v>5</v>
      </c>
      <c r="I14" s="76"/>
    </row>
    <row r="15" spans="2:9" ht="19.5">
      <c r="B15" s="360" t="s">
        <v>120</v>
      </c>
      <c r="C15" s="360"/>
      <c r="D15" s="360"/>
      <c r="E15" s="360"/>
      <c r="F15" s="97"/>
      <c r="G15" s="76">
        <v>50</v>
      </c>
      <c r="H15" s="76">
        <v>5</v>
      </c>
      <c r="I15" s="76"/>
    </row>
    <row r="16" spans="2:9" ht="19.5">
      <c r="B16" s="364" t="s">
        <v>122</v>
      </c>
      <c r="C16" s="365"/>
      <c r="D16" s="365"/>
      <c r="E16" s="366"/>
      <c r="F16" s="97"/>
      <c r="G16" s="76"/>
      <c r="H16" s="76"/>
      <c r="I16" s="76"/>
    </row>
    <row r="17" spans="2:9" ht="19.5">
      <c r="B17" s="364" t="s">
        <v>122</v>
      </c>
      <c r="C17" s="365"/>
      <c r="D17" s="365"/>
      <c r="E17" s="366"/>
      <c r="F17" s="97"/>
      <c r="G17" s="76"/>
      <c r="H17" s="76"/>
      <c r="I17" s="76"/>
    </row>
  </sheetData>
  <sheetProtection/>
  <mergeCells count="15">
    <mergeCell ref="B15:E15"/>
    <mergeCell ref="B16:E16"/>
    <mergeCell ref="B12:E12"/>
    <mergeCell ref="B13:E13"/>
    <mergeCell ref="B17:E17"/>
    <mergeCell ref="B9:E9"/>
    <mergeCell ref="B14:E14"/>
    <mergeCell ref="B10:E10"/>
    <mergeCell ref="B11:E11"/>
    <mergeCell ref="B3:E3"/>
    <mergeCell ref="B4:E4"/>
    <mergeCell ref="B5:E5"/>
    <mergeCell ref="B6:E6"/>
    <mergeCell ref="B7:E7"/>
    <mergeCell ref="B8:E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9"/>
  </sheetPr>
  <dimension ref="A1:N8"/>
  <sheetViews>
    <sheetView zoomScalePageLayoutView="0" workbookViewId="0" topLeftCell="A1">
      <selection activeCell="D17" sqref="D17"/>
    </sheetView>
  </sheetViews>
  <sheetFormatPr defaultColWidth="11.00390625" defaultRowHeight="15"/>
  <cols>
    <col min="4" max="4" width="77.875" style="0" bestFit="1" customWidth="1"/>
  </cols>
  <sheetData>
    <row r="1" spans="3:14" ht="16.5">
      <c r="C1" s="1"/>
      <c r="D1" s="326" t="s">
        <v>40</v>
      </c>
      <c r="E1" s="1"/>
      <c r="F1" s="1"/>
      <c r="G1" s="1"/>
      <c r="H1" s="1"/>
      <c r="I1" s="1"/>
      <c r="J1" s="1"/>
      <c r="K1" s="1"/>
      <c r="L1" s="1"/>
      <c r="M1" s="1"/>
      <c r="N1" s="1"/>
    </row>
    <row r="2" spans="1:14" ht="21.75" thickBot="1">
      <c r="A2" s="291" t="s">
        <v>89</v>
      </c>
      <c r="B2" s="325">
        <v>1</v>
      </c>
      <c r="C2" s="1"/>
      <c r="D2" s="4" t="s">
        <v>276</v>
      </c>
      <c r="E2" s="1"/>
      <c r="F2" s="1"/>
      <c r="G2" s="1"/>
      <c r="H2" s="1"/>
      <c r="I2" s="1"/>
      <c r="J2" s="1"/>
      <c r="K2" s="1"/>
      <c r="L2" s="1"/>
      <c r="M2" s="1"/>
      <c r="N2" s="1"/>
    </row>
    <row r="3" spans="3:14" ht="15.75" thickTop="1">
      <c r="C3" s="1"/>
      <c r="D3" s="1" t="s">
        <v>56</v>
      </c>
      <c r="E3" s="1"/>
      <c r="F3" s="1"/>
      <c r="G3" s="1"/>
      <c r="H3" s="1"/>
      <c r="I3" s="1"/>
      <c r="J3" s="1"/>
      <c r="K3" s="1"/>
      <c r="L3" s="1"/>
      <c r="M3" s="1"/>
      <c r="N3" s="1"/>
    </row>
    <row r="4" spans="3:14" ht="15">
      <c r="C4" s="1"/>
      <c r="D4" s="1" t="s">
        <v>55</v>
      </c>
      <c r="E4" s="1"/>
      <c r="F4" s="1"/>
      <c r="G4" s="1"/>
      <c r="H4" s="1"/>
      <c r="I4" s="1"/>
      <c r="J4" s="1"/>
      <c r="K4" s="1"/>
      <c r="L4" s="1"/>
      <c r="M4" s="1"/>
      <c r="N4" s="1"/>
    </row>
    <row r="5" spans="3:14" ht="15">
      <c r="C5" s="1"/>
      <c r="D5" s="1" t="s">
        <v>59</v>
      </c>
      <c r="E5" s="1"/>
      <c r="F5" s="1"/>
      <c r="G5" s="1"/>
      <c r="H5" s="1"/>
      <c r="I5" s="1"/>
      <c r="J5" s="1"/>
      <c r="K5" s="1"/>
      <c r="L5" s="1"/>
      <c r="M5" s="1"/>
      <c r="N5" s="1"/>
    </row>
    <row r="6" spans="3:14" ht="15">
      <c r="C6" s="1"/>
      <c r="D6" s="1" t="s">
        <v>278</v>
      </c>
      <c r="E6" s="1"/>
      <c r="F6" s="1"/>
      <c r="G6" s="1"/>
      <c r="H6" s="1"/>
      <c r="I6" s="1"/>
      <c r="J6" s="1"/>
      <c r="K6" s="1"/>
      <c r="L6" s="1"/>
      <c r="M6" s="1"/>
      <c r="N6" s="1"/>
    </row>
    <row r="7" spans="3:14" ht="15">
      <c r="C7" s="1"/>
      <c r="D7" s="1"/>
      <c r="E7" s="1"/>
      <c r="F7" s="1"/>
      <c r="G7" s="1"/>
      <c r="H7" s="1"/>
      <c r="I7" s="1"/>
      <c r="J7" s="1"/>
      <c r="K7" s="1"/>
      <c r="L7" s="1"/>
      <c r="M7" s="1"/>
      <c r="N7" s="1"/>
    </row>
    <row r="8" spans="3:14" ht="15">
      <c r="C8" s="1"/>
      <c r="D8" s="1"/>
      <c r="E8" s="1"/>
      <c r="F8" s="1"/>
      <c r="G8" s="1"/>
      <c r="H8" s="1"/>
      <c r="I8" s="1"/>
      <c r="J8" s="1"/>
      <c r="K8" s="1"/>
      <c r="L8" s="1"/>
      <c r="M8" s="1"/>
      <c r="N8" s="1"/>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Hoja15">
    <tabColor indexed="9"/>
    <pageSetUpPr fitToPage="1"/>
  </sheetPr>
  <dimension ref="A2:U38"/>
  <sheetViews>
    <sheetView showGridLines="0" showZeros="0" tabSelected="1" view="pageBreakPreview" zoomScale="75" zoomScaleNormal="75" zoomScaleSheetLayoutView="75" workbookViewId="0" topLeftCell="A19">
      <selection activeCell="I29" sqref="I29"/>
    </sheetView>
  </sheetViews>
  <sheetFormatPr defaultColWidth="11.00390625" defaultRowHeight="15"/>
  <cols>
    <col min="1" max="1" width="8.00390625" style="0" customWidth="1"/>
    <col min="2" max="2" width="15.00390625" style="0" customWidth="1"/>
    <col min="3" max="3" width="12.125" style="0" customWidth="1"/>
    <col min="4" max="4" width="12.50390625" style="0" customWidth="1"/>
    <col min="6" max="6" width="16.875" style="0" customWidth="1"/>
    <col min="7" max="7" width="18.00390625" style="0" customWidth="1"/>
    <col min="9" max="9" width="12.00390625" style="0" customWidth="1"/>
    <col min="10" max="10" width="13.125" style="0" customWidth="1"/>
    <col min="11" max="11" width="18.375" style="0" customWidth="1"/>
    <col min="12" max="13" width="0" style="0" hidden="1" customWidth="1"/>
    <col min="14" max="23" width="11.00390625" style="0" customWidth="1"/>
  </cols>
  <sheetData>
    <row r="1" ht="105.75" customHeight="1"/>
    <row r="2" spans="1:13" s="65" customFormat="1" ht="33" customHeight="1">
      <c r="A2" s="445" t="s">
        <v>84</v>
      </c>
      <c r="B2" s="445"/>
      <c r="C2" s="453"/>
      <c r="D2" s="454"/>
      <c r="E2" s="454"/>
      <c r="F2" s="454"/>
      <c r="G2" s="454"/>
      <c r="H2" s="454"/>
      <c r="I2" s="454"/>
      <c r="J2" s="454"/>
      <c r="K2" s="455"/>
      <c r="L2"/>
      <c r="M2" s="287"/>
    </row>
    <row r="3" spans="1:13" s="65" customFormat="1" ht="41.25" customHeight="1">
      <c r="A3" s="445" t="s">
        <v>85</v>
      </c>
      <c r="B3" s="445"/>
      <c r="C3" s="446"/>
      <c r="D3" s="447"/>
      <c r="E3" s="447"/>
      <c r="F3" s="448"/>
      <c r="G3" s="449" t="s">
        <v>267</v>
      </c>
      <c r="H3" s="416"/>
      <c r="I3" s="416"/>
      <c r="J3" s="450"/>
      <c r="K3" s="451"/>
      <c r="M3" s="65" t="s">
        <v>268</v>
      </c>
    </row>
    <row r="4" spans="1:13" s="65" customFormat="1" ht="34.5" customHeight="1">
      <c r="A4" s="452" t="s">
        <v>86</v>
      </c>
      <c r="B4" s="452"/>
      <c r="C4" s="452"/>
      <c r="D4" s="452"/>
      <c r="E4" s="452"/>
      <c r="F4" s="288"/>
      <c r="G4" s="416">
        <f>IF(F4=$M$3,"Código de la Autorización Ambiental integrada","")</f>
      </c>
      <c r="H4" s="416"/>
      <c r="I4" s="416"/>
      <c r="J4" s="416"/>
      <c r="K4" s="289"/>
      <c r="M4" s="65" t="s">
        <v>269</v>
      </c>
    </row>
    <row r="5" spans="1:12" ht="38.25" customHeight="1" thickBot="1">
      <c r="A5" s="187"/>
      <c r="B5" s="290" t="s">
        <v>87</v>
      </c>
      <c r="C5" s="293"/>
      <c r="D5" s="187"/>
      <c r="E5" s="187"/>
      <c r="F5" s="187"/>
      <c r="G5" s="187"/>
      <c r="H5" s="187"/>
      <c r="I5" s="292" t="s">
        <v>88</v>
      </c>
      <c r="J5" s="432"/>
      <c r="K5" s="433"/>
      <c r="L5" s="66" t="s">
        <v>254</v>
      </c>
    </row>
    <row r="6" spans="1:14" s="68" customFormat="1" ht="18.75" customHeight="1" thickTop="1">
      <c r="A6" s="434" t="s">
        <v>90</v>
      </c>
      <c r="B6" s="434"/>
      <c r="C6" s="435" t="str">
        <f>INSTRUCCIONES!A6</f>
        <v>Otros tipos de recubrimiento, incluido el recubrimiento de metal, plástico, textil (5 t/año), tejidos, películas y papel (&gt;5 t/año)</v>
      </c>
      <c r="D6" s="435"/>
      <c r="E6" s="435"/>
      <c r="F6" s="435"/>
      <c r="G6" s="435"/>
      <c r="H6" s="435"/>
      <c r="I6" s="435"/>
      <c r="J6" s="435"/>
      <c r="K6" s="435"/>
      <c r="L6" s="67">
        <v>5000</v>
      </c>
      <c r="M6" s="67"/>
      <c r="N6" s="67"/>
    </row>
    <row r="7" spans="1:14" s="68" customFormat="1" ht="33.75" customHeight="1">
      <c r="A7" s="434"/>
      <c r="B7" s="434"/>
      <c r="C7" s="435"/>
      <c r="D7" s="435"/>
      <c r="E7" s="435"/>
      <c r="F7" s="435"/>
      <c r="G7" s="435"/>
      <c r="H7" s="435"/>
      <c r="I7" s="435"/>
      <c r="J7" s="435"/>
      <c r="K7" s="435"/>
      <c r="L7" s="67">
        <v>15000</v>
      </c>
      <c r="M7" s="67"/>
      <c r="N7" s="69"/>
    </row>
    <row r="8" spans="1:14" s="68" customFormat="1" ht="19.5">
      <c r="A8" s="67"/>
      <c r="B8" s="70"/>
      <c r="C8" s="67"/>
      <c r="D8" s="67"/>
      <c r="E8" s="67"/>
      <c r="F8" s="67"/>
      <c r="G8" s="67"/>
      <c r="H8" s="67"/>
      <c r="I8" s="71"/>
      <c r="J8" s="71"/>
      <c r="K8" s="71"/>
      <c r="L8" s="67"/>
      <c r="M8" s="67"/>
      <c r="N8" s="70"/>
    </row>
    <row r="9" spans="1:12" s="68" customFormat="1" ht="19.5">
      <c r="A9" s="67"/>
      <c r="B9" s="40" t="s">
        <v>91</v>
      </c>
      <c r="C9" s="70"/>
      <c r="D9" s="70"/>
      <c r="E9" s="70"/>
      <c r="F9" s="70"/>
      <c r="G9" s="70"/>
      <c r="H9" s="40"/>
      <c r="I9" s="67"/>
      <c r="J9" s="67"/>
      <c r="K9" s="72" t="s">
        <v>57</v>
      </c>
      <c r="L9" s="67"/>
    </row>
    <row r="10" spans="1:12" s="68" customFormat="1" ht="17.25" customHeight="1">
      <c r="A10" s="67"/>
      <c r="B10" s="70"/>
      <c r="C10" s="74"/>
      <c r="D10" s="67"/>
      <c r="E10" s="67"/>
      <c r="F10" s="67"/>
      <c r="G10" s="70"/>
      <c r="H10" s="40"/>
      <c r="I10" s="67"/>
      <c r="J10" s="67"/>
      <c r="K10" s="75" t="s">
        <v>95</v>
      </c>
      <c r="L10" s="67"/>
    </row>
    <row r="11" spans="1:12" s="68" customFormat="1" ht="19.5" customHeight="1">
      <c r="A11" s="67"/>
      <c r="B11" s="150"/>
      <c r="C11" s="151"/>
      <c r="D11" s="151"/>
      <c r="E11" s="151"/>
      <c r="F11" s="151"/>
      <c r="G11" s="151"/>
      <c r="H11" s="151"/>
      <c r="I11" s="151"/>
      <c r="J11" s="152"/>
      <c r="K11" s="88"/>
      <c r="L11" s="67"/>
    </row>
    <row r="12" spans="1:12" s="68" customFormat="1" ht="19.5" customHeight="1">
      <c r="A12" s="67"/>
      <c r="B12" s="149"/>
      <c r="C12" s="421"/>
      <c r="D12" s="421"/>
      <c r="E12" s="421"/>
      <c r="F12" s="421"/>
      <c r="G12" s="421"/>
      <c r="H12" s="421"/>
      <c r="I12" s="421"/>
      <c r="J12" s="422"/>
      <c r="K12" s="88"/>
      <c r="L12" s="67"/>
    </row>
    <row r="13" spans="1:12" s="68" customFormat="1" ht="20.25" customHeight="1">
      <c r="A13" s="77"/>
      <c r="B13" s="78"/>
      <c r="C13" s="78"/>
      <c r="D13" s="78"/>
      <c r="E13" s="78"/>
      <c r="F13" s="77"/>
      <c r="G13" s="77"/>
      <c r="H13" s="77"/>
      <c r="I13" s="77"/>
      <c r="J13" s="77"/>
      <c r="K13" s="77"/>
      <c r="L13" s="77"/>
    </row>
    <row r="14" spans="4:5" ht="19.5" customHeight="1">
      <c r="D14" s="38" t="s">
        <v>101</v>
      </c>
      <c r="E14" s="79"/>
    </row>
    <row r="15" spans="1:5" s="68" customFormat="1" ht="44.25" customHeight="1">
      <c r="A15" s="436" t="s">
        <v>102</v>
      </c>
      <c r="B15" s="417" t="s">
        <v>274</v>
      </c>
      <c r="C15" s="418"/>
      <c r="D15" s="284">
        <f>'I1'!N3</f>
        <v>0</v>
      </c>
      <c r="E15" s="80"/>
    </row>
    <row r="16" spans="1:5" s="68" customFormat="1" ht="19.5" customHeight="1">
      <c r="A16" s="437"/>
      <c r="B16" s="324" t="s">
        <v>252</v>
      </c>
      <c r="C16" s="322">
        <f>'I1'!N6</f>
        <v>0</v>
      </c>
      <c r="D16" s="285"/>
      <c r="E16" s="80"/>
    </row>
    <row r="17" spans="1:5" s="68" customFormat="1" ht="32.25" customHeight="1">
      <c r="A17" s="437"/>
      <c r="B17" s="324" t="s">
        <v>288</v>
      </c>
      <c r="C17" s="322">
        <f>'I1'!N39</f>
        <v>0</v>
      </c>
      <c r="D17" s="285"/>
      <c r="E17" s="80"/>
    </row>
    <row r="18" spans="1:5" s="68" customFormat="1" ht="19.5" customHeight="1">
      <c r="A18" s="438"/>
      <c r="B18" s="324" t="s">
        <v>253</v>
      </c>
      <c r="C18" s="322">
        <f>'I1'!N53</f>
        <v>0</v>
      </c>
      <c r="D18" s="285"/>
      <c r="E18" s="80"/>
    </row>
    <row r="19" spans="1:11" s="68" customFormat="1" ht="44.25" customHeight="1">
      <c r="A19" s="160" t="s">
        <v>36</v>
      </c>
      <c r="B19" s="417" t="s">
        <v>105</v>
      </c>
      <c r="C19" s="418"/>
      <c r="D19" s="284">
        <f>'I2'!M3</f>
        <v>0</v>
      </c>
      <c r="E19" s="70"/>
      <c r="F19" s="419" t="s">
        <v>257</v>
      </c>
      <c r="G19" s="420"/>
      <c r="H19" s="423" t="s">
        <v>103</v>
      </c>
      <c r="I19" s="424"/>
      <c r="J19" s="425"/>
      <c r="K19" s="135">
        <f>D15+D19</f>
        <v>0</v>
      </c>
    </row>
    <row r="20" spans="1:11" s="68" customFormat="1" ht="44.25" customHeight="1">
      <c r="A20" s="436" t="s">
        <v>40</v>
      </c>
      <c r="B20" s="417" t="s">
        <v>41</v>
      </c>
      <c r="C20" s="418"/>
      <c r="D20" s="284">
        <f>'O1'!U3</f>
        <v>0</v>
      </c>
      <c r="E20" s="81"/>
      <c r="F20" s="419" t="s">
        <v>258</v>
      </c>
      <c r="G20" s="420"/>
      <c r="H20" s="423" t="s">
        <v>106</v>
      </c>
      <c r="I20" s="424"/>
      <c r="J20" s="425"/>
      <c r="K20" s="135">
        <f>D15-D27</f>
        <v>0</v>
      </c>
    </row>
    <row r="21" spans="1:11" s="68" customFormat="1" ht="40.5" customHeight="1">
      <c r="A21" s="437"/>
      <c r="B21" s="324" t="s">
        <v>252</v>
      </c>
      <c r="C21" s="323">
        <f>'O1'!U6</f>
        <v>0</v>
      </c>
      <c r="D21" s="285"/>
      <c r="E21" s="81"/>
      <c r="F21" s="419" t="s">
        <v>259</v>
      </c>
      <c r="G21" s="420"/>
      <c r="H21" s="423" t="s">
        <v>110</v>
      </c>
      <c r="I21" s="424"/>
      <c r="J21" s="425"/>
      <c r="K21" s="136">
        <f>D15-D20-D24-D25-D26-D27</f>
        <v>0</v>
      </c>
    </row>
    <row r="22" spans="1:11" s="68" customFormat="1" ht="39" customHeight="1">
      <c r="A22" s="437"/>
      <c r="B22" s="324" t="s">
        <v>288</v>
      </c>
      <c r="C22" s="323">
        <f>'O1'!U36</f>
        <v>0</v>
      </c>
      <c r="D22" s="285"/>
      <c r="E22" s="81"/>
      <c r="F22" s="419" t="s">
        <v>260</v>
      </c>
      <c r="G22" s="420"/>
      <c r="H22" s="423" t="s">
        <v>113</v>
      </c>
      <c r="I22" s="424"/>
      <c r="J22" s="425"/>
      <c r="K22" s="137">
        <f>IF(D15+D19&gt;0,K21/(D15+D19),0)</f>
        <v>0</v>
      </c>
    </row>
    <row r="23" spans="1:11" s="68" customFormat="1" ht="30.75" customHeight="1">
      <c r="A23" s="438"/>
      <c r="B23" s="324" t="s">
        <v>253</v>
      </c>
      <c r="C23" s="323">
        <f>'O1'!U51</f>
        <v>0</v>
      </c>
      <c r="D23" s="285"/>
      <c r="E23" s="81"/>
      <c r="F23" s="419" t="s">
        <v>261</v>
      </c>
      <c r="G23" s="420"/>
      <c r="H23" s="441" t="s">
        <v>116</v>
      </c>
      <c r="I23" s="441"/>
      <c r="J23" s="441"/>
      <c r="K23" s="134">
        <f>K21+D20</f>
        <v>0</v>
      </c>
    </row>
    <row r="24" spans="1:5" s="68" customFormat="1" ht="60" customHeight="1">
      <c r="A24" s="160" t="s">
        <v>63</v>
      </c>
      <c r="B24" s="417" t="s">
        <v>270</v>
      </c>
      <c r="C24" s="418"/>
      <c r="D24" s="286">
        <f>'O5'!L3</f>
        <v>0</v>
      </c>
      <c r="E24" s="70"/>
    </row>
    <row r="25" spans="1:5" s="68" customFormat="1" ht="44.25" customHeight="1" thickBot="1">
      <c r="A25" s="160" t="s">
        <v>69</v>
      </c>
      <c r="B25" s="417" t="s">
        <v>115</v>
      </c>
      <c r="C25" s="418"/>
      <c r="D25" s="286">
        <f>'O6'!I3</f>
        <v>0</v>
      </c>
      <c r="E25" s="70"/>
    </row>
    <row r="26" spans="1:11" s="68" customFormat="1" ht="44.25" customHeight="1">
      <c r="A26" s="160" t="s">
        <v>78</v>
      </c>
      <c r="B26" s="417" t="s">
        <v>271</v>
      </c>
      <c r="C26" s="418"/>
      <c r="D26" s="286">
        <f>'O7'!K4</f>
        <v>0</v>
      </c>
      <c r="E26" s="70"/>
      <c r="G26" s="429" t="s">
        <v>119</v>
      </c>
      <c r="H26" s="430"/>
      <c r="I26" s="430"/>
      <c r="J26" s="430"/>
      <c r="K26" s="431"/>
    </row>
    <row r="27" spans="1:11" s="68" customFormat="1" ht="44.25" customHeight="1">
      <c r="A27" s="160" t="s">
        <v>81</v>
      </c>
      <c r="B27" s="417" t="s">
        <v>118</v>
      </c>
      <c r="C27" s="418"/>
      <c r="D27" s="286">
        <f>'O8'!L3</f>
        <v>0</v>
      </c>
      <c r="E27" s="70"/>
      <c r="G27" s="138" t="str">
        <f>IF(K20&lt;$L$6,"No se supera el umbral de consumo para esta actividad",0)</f>
        <v>No se supera el umbral de consumo para esta actividad</v>
      </c>
      <c r="H27" s="67"/>
      <c r="I27" s="67"/>
      <c r="J27" s="40"/>
      <c r="K27" s="139"/>
    </row>
    <row r="28" spans="1:21" s="68" customFormat="1" ht="44.25" customHeight="1">
      <c r="A28" s="132"/>
      <c r="B28" s="133"/>
      <c r="C28" s="133"/>
      <c r="D28" s="80"/>
      <c r="E28" s="70"/>
      <c r="G28" s="138" t="str">
        <f>IF(D15=0,"No se han introducido datos de consumo","")</f>
        <v>No se han introducido datos de consumo</v>
      </c>
      <c r="H28" s="67"/>
      <c r="I28" s="67"/>
      <c r="J28" s="67"/>
      <c r="K28" s="139"/>
      <c r="N28" s="141"/>
      <c r="O28" s="141"/>
      <c r="P28" s="141"/>
      <c r="Q28" s="141"/>
      <c r="R28" s="141"/>
      <c r="S28" s="141"/>
      <c r="T28" s="141"/>
      <c r="U28" s="141"/>
    </row>
    <row r="29" spans="1:21" s="68" customFormat="1" ht="44.25" customHeight="1">
      <c r="A29" s="132"/>
      <c r="B29" s="133"/>
      <c r="C29" s="133"/>
      <c r="D29" s="80"/>
      <c r="E29" s="70"/>
      <c r="G29" s="147" t="s">
        <v>121</v>
      </c>
      <c r="H29" s="67"/>
      <c r="I29" s="279">
        <f>IF(D20&gt;0,IF(SUM('O1'!$W23:$W303)&gt;=1,"NO",IF(SUM('O1'!X39:X97)&gt;=1,0,"SI")),0)</f>
        <v>0</v>
      </c>
      <c r="J29" s="439" t="str">
        <f>IF(D20=0,"No hay datos de emisiones canalizadas",IF(SUM('O1'!X38:X74)&gt;=1,"cumplimiento de canalizadas no evaluado",0))</f>
        <v>No hay datos de emisiones canalizadas</v>
      </c>
      <c r="K29" s="440"/>
      <c r="N29" s="142"/>
      <c r="O29" s="142"/>
      <c r="P29" s="142"/>
      <c r="Q29" s="142"/>
      <c r="R29" s="142"/>
      <c r="S29" s="141"/>
      <c r="T29" s="141"/>
      <c r="U29" s="141"/>
    </row>
    <row r="30" spans="2:21" s="68" customFormat="1" ht="47.25" customHeight="1" thickBot="1">
      <c r="B30" s="428" t="s">
        <v>123</v>
      </c>
      <c r="C30" s="428"/>
      <c r="D30" s="190">
        <f>IF(K21&gt;0,IF(K20&gt;L7,0.2,0.25),"")</f>
      </c>
      <c r="G30" s="148" t="s">
        <v>124</v>
      </c>
      <c r="H30" s="140"/>
      <c r="I30" s="279">
        <f>IF(K21&gt;0,IF(K22&gt;D30,"NO","SI"),"")</f>
      </c>
      <c r="J30" s="426" t="str">
        <f>IF(K21=0,"no hay datos",IF(K22&lt;0,"error datos, las emisiones difusas no pueden ser negativas",""))</f>
        <v>no hay datos</v>
      </c>
      <c r="K30" s="427"/>
      <c r="N30" s="142"/>
      <c r="O30" s="142"/>
      <c r="P30" s="142"/>
      <c r="Q30" s="142"/>
      <c r="R30" s="142"/>
      <c r="S30" s="141"/>
      <c r="T30" s="141"/>
      <c r="U30" s="141"/>
    </row>
    <row r="31" spans="10:21" s="68" customFormat="1" ht="44.25" customHeight="1">
      <c r="J31" s="207"/>
      <c r="K31" s="207"/>
      <c r="N31" s="143"/>
      <c r="O31" s="141"/>
      <c r="P31" s="143"/>
      <c r="Q31" s="141"/>
      <c r="R31" s="141"/>
      <c r="S31" s="141"/>
      <c r="T31" s="141"/>
      <c r="U31" s="141"/>
    </row>
    <row r="32" spans="1:21" s="82" customFormat="1" ht="30.75" customHeight="1">
      <c r="A32" s="153" t="s">
        <v>125</v>
      </c>
      <c r="B32" s="154"/>
      <c r="C32" s="154"/>
      <c r="D32" s="154"/>
      <c r="E32" s="154"/>
      <c r="F32" s="154"/>
      <c r="G32" s="154"/>
      <c r="H32" s="154"/>
      <c r="I32" s="154"/>
      <c r="J32" s="155"/>
      <c r="K32" s="156"/>
      <c r="L32" s="70"/>
      <c r="M32" s="70"/>
      <c r="N32" s="144"/>
      <c r="O32" s="144"/>
      <c r="P32" s="144"/>
      <c r="Q32" s="144"/>
      <c r="R32" s="145"/>
      <c r="S32" s="146"/>
      <c r="T32" s="146"/>
      <c r="U32" s="146"/>
    </row>
    <row r="33" spans="1:21" s="82" customFormat="1" ht="30.75" customHeight="1">
      <c r="A33" s="157"/>
      <c r="B33" s="70" t="s">
        <v>126</v>
      </c>
      <c r="C33" s="70"/>
      <c r="D33" s="85"/>
      <c r="E33" s="86"/>
      <c r="F33" s="86"/>
      <c r="G33" s="86"/>
      <c r="H33" s="86"/>
      <c r="I33" s="86"/>
      <c r="J33" s="87"/>
      <c r="K33" s="158"/>
      <c r="L33" s="70"/>
      <c r="M33" s="70"/>
      <c r="N33" s="144"/>
      <c r="O33" s="144"/>
      <c r="P33" s="144"/>
      <c r="Q33" s="144"/>
      <c r="R33" s="145"/>
      <c r="S33" s="146"/>
      <c r="T33" s="146"/>
      <c r="U33" s="146"/>
    </row>
    <row r="34" spans="1:21" s="82" customFormat="1" ht="30.75" customHeight="1" thickBot="1">
      <c r="A34" s="159"/>
      <c r="B34" s="89" t="s">
        <v>127</v>
      </c>
      <c r="C34" s="89"/>
      <c r="D34" s="90"/>
      <c r="E34" s="91"/>
      <c r="F34" s="89" t="s">
        <v>128</v>
      </c>
      <c r="G34" s="85"/>
      <c r="H34" s="86"/>
      <c r="I34" s="86"/>
      <c r="J34" s="87"/>
      <c r="K34" s="158"/>
      <c r="L34" s="70"/>
      <c r="M34" s="70"/>
      <c r="N34" s="50"/>
      <c r="O34" s="50"/>
      <c r="P34" s="50"/>
      <c r="Q34" s="50"/>
      <c r="R34" s="83"/>
      <c r="S34" s="84"/>
      <c r="T34" s="84"/>
      <c r="U34" s="84"/>
    </row>
    <row r="35" spans="1:11" ht="30.75" customHeight="1" thickBot="1">
      <c r="A35" s="302" t="s">
        <v>272</v>
      </c>
      <c r="B35" s="303"/>
      <c r="C35" s="304"/>
      <c r="D35" s="305"/>
      <c r="E35" s="306"/>
      <c r="F35" s="306"/>
      <c r="G35" s="305"/>
      <c r="H35" s="306"/>
      <c r="I35" s="306"/>
      <c r="J35" s="306"/>
      <c r="K35" s="307"/>
    </row>
    <row r="36" spans="1:11" ht="30.75" customHeight="1">
      <c r="A36" s="442" t="s">
        <v>129</v>
      </c>
      <c r="B36" s="443"/>
      <c r="C36" s="443"/>
      <c r="D36" s="443"/>
      <c r="E36" s="443"/>
      <c r="F36" s="443"/>
      <c r="G36" s="443"/>
      <c r="H36" s="443"/>
      <c r="I36" s="443"/>
      <c r="J36" s="443"/>
      <c r="K36" s="444"/>
    </row>
    <row r="37" spans="1:11" ht="30.75" customHeight="1">
      <c r="A37" s="308" t="s">
        <v>130</v>
      </c>
      <c r="B37" s="309"/>
      <c r="C37" s="310"/>
      <c r="D37" s="311"/>
      <c r="E37" s="311"/>
      <c r="F37" s="312"/>
      <c r="G37" s="313" t="s">
        <v>273</v>
      </c>
      <c r="H37" s="314"/>
      <c r="I37" s="315"/>
      <c r="J37" s="315"/>
      <c r="K37" s="316"/>
    </row>
    <row r="38" spans="1:11" ht="30.75" customHeight="1">
      <c r="A38" s="317"/>
      <c r="B38" s="318"/>
      <c r="C38" s="318"/>
      <c r="D38" s="318"/>
      <c r="E38" s="318"/>
      <c r="F38" s="318"/>
      <c r="G38" s="318"/>
      <c r="H38" s="319"/>
      <c r="I38" s="320"/>
      <c r="J38" s="320"/>
      <c r="K38" s="321"/>
    </row>
  </sheetData>
  <sheetProtection selectLockedCells="1" selectUnlockedCells="1"/>
  <mergeCells count="36">
    <mergeCell ref="A20:A23"/>
    <mergeCell ref="A36:K36"/>
    <mergeCell ref="A2:B2"/>
    <mergeCell ref="A3:B3"/>
    <mergeCell ref="C3:F3"/>
    <mergeCell ref="G3:I3"/>
    <mergeCell ref="J3:K3"/>
    <mergeCell ref="A4:E4"/>
    <mergeCell ref="C2:K2"/>
    <mergeCell ref="B25:C25"/>
    <mergeCell ref="H22:J22"/>
    <mergeCell ref="H21:J21"/>
    <mergeCell ref="B26:C26"/>
    <mergeCell ref="B27:C27"/>
    <mergeCell ref="B24:C24"/>
    <mergeCell ref="F23:G23"/>
    <mergeCell ref="H23:J23"/>
    <mergeCell ref="F22:G22"/>
    <mergeCell ref="J30:K30"/>
    <mergeCell ref="B30:C30"/>
    <mergeCell ref="F19:G19"/>
    <mergeCell ref="F20:G20"/>
    <mergeCell ref="G26:K26"/>
    <mergeCell ref="J5:K5"/>
    <mergeCell ref="A6:B7"/>
    <mergeCell ref="C6:K7"/>
    <mergeCell ref="A15:A18"/>
    <mergeCell ref="J29:K29"/>
    <mergeCell ref="G4:J4"/>
    <mergeCell ref="B19:C19"/>
    <mergeCell ref="B20:C20"/>
    <mergeCell ref="F21:G21"/>
    <mergeCell ref="C12:J12"/>
    <mergeCell ref="H19:J19"/>
    <mergeCell ref="H20:J20"/>
    <mergeCell ref="B15:C15"/>
  </mergeCells>
  <conditionalFormatting sqref="I29:I30">
    <cfRule type="expression" priority="6" dxfId="2" stopIfTrue="1">
      <formula>"NO"</formula>
    </cfRule>
  </conditionalFormatting>
  <conditionalFormatting sqref="P31 I29:I30">
    <cfRule type="expression" priority="5" dxfId="1" stopIfTrue="1">
      <formula>"NO"</formula>
    </cfRule>
  </conditionalFormatting>
  <conditionalFormatting sqref="K4">
    <cfRule type="expression" priority="3" dxfId="21" stopIfTrue="1">
      <formula>$F$4="SÍ"</formula>
    </cfRule>
  </conditionalFormatting>
  <dataValidations count="1">
    <dataValidation type="list" allowBlank="1" showInputMessage="1" showErrorMessage="1" sqref="F4">
      <formula1>$M$3:$M$5</formula1>
    </dataValidation>
  </dataValidations>
  <printOptions/>
  <pageMargins left="0.7480314960629921" right="0.7480314960629921" top="0.984251968503937" bottom="0.984251968503937" header="0.5118110236220472" footer="0.5118110236220472"/>
  <pageSetup fitToHeight="1" fitToWidth="1" horizontalDpi="300" verticalDpi="300" orientation="portrait" paperSize="9" scale="48" r:id="rId4"/>
  <headerFooter alignWithMargins="0">
    <oddHeader>&amp;C&amp;"Comic Sans MS,Negrita"&amp;14PLAN DE GESTIÓN DE DISOLVENTES</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I57"/>
  <sheetViews>
    <sheetView zoomScalePageLayoutView="0" workbookViewId="0" topLeftCell="A1">
      <selection activeCell="G16" sqref="G16"/>
    </sheetView>
  </sheetViews>
  <sheetFormatPr defaultColWidth="11.00390625" defaultRowHeight="15"/>
  <cols>
    <col min="1" max="1" width="28.125" style="0" customWidth="1"/>
    <col min="2" max="2" width="22.625" style="0" customWidth="1"/>
    <col min="3" max="3" width="29.25390625" style="0" customWidth="1"/>
  </cols>
  <sheetData>
    <row r="1" spans="1:9" ht="15">
      <c r="A1" t="s">
        <v>131</v>
      </c>
      <c r="F1" s="107" t="s">
        <v>245</v>
      </c>
      <c r="G1" s="108" t="s">
        <v>246</v>
      </c>
      <c r="H1" s="108"/>
      <c r="I1" s="109"/>
    </row>
    <row r="2" spans="1:9" ht="15">
      <c r="A2" t="s">
        <v>132</v>
      </c>
      <c r="F2" s="100"/>
      <c r="G2" s="1" t="s">
        <v>247</v>
      </c>
      <c r="H2" s="1"/>
      <c r="I2" s="101"/>
    </row>
    <row r="3" spans="1:9" ht="15">
      <c r="A3" t="s">
        <v>133</v>
      </c>
      <c r="F3" s="100"/>
      <c r="G3" s="1" t="s">
        <v>248</v>
      </c>
      <c r="H3" s="1"/>
      <c r="I3" s="101"/>
    </row>
    <row r="4" spans="1:9" ht="15">
      <c r="A4" t="s">
        <v>134</v>
      </c>
      <c r="B4">
        <f>PGD!J5</f>
        <v>0</v>
      </c>
      <c r="C4" t="s">
        <v>135</v>
      </c>
      <c r="F4" s="102"/>
      <c r="G4" s="103"/>
      <c r="H4" s="103"/>
      <c r="I4" s="104"/>
    </row>
    <row r="5" spans="1:3" ht="15">
      <c r="A5" t="s">
        <v>136</v>
      </c>
      <c r="B5" s="92">
        <f>parametros!B2</f>
        <v>1</v>
      </c>
      <c r="C5" t="s">
        <v>137</v>
      </c>
    </row>
    <row r="6" spans="1:3" ht="15">
      <c r="A6" t="s">
        <v>138</v>
      </c>
      <c r="B6" s="92">
        <f>PGD!C5</f>
        <v>0</v>
      </c>
      <c r="C6" t="s">
        <v>139</v>
      </c>
    </row>
    <row r="7" spans="1:3" ht="15">
      <c r="A7" t="s">
        <v>140</v>
      </c>
      <c r="B7" s="92" t="str">
        <f>SUBSTITUTE(ROUND('I1'!N6,6),",",".")</f>
        <v>0</v>
      </c>
      <c r="C7" t="s">
        <v>141</v>
      </c>
    </row>
    <row r="8" spans="1:3" ht="15">
      <c r="A8" t="s">
        <v>142</v>
      </c>
      <c r="B8" s="92" t="str">
        <f>SUBSTITUTE(ROUND('I1'!N39,6),",",".")</f>
        <v>0</v>
      </c>
      <c r="C8" t="s">
        <v>143</v>
      </c>
    </row>
    <row r="9" spans="1:3" ht="15">
      <c r="A9" t="s">
        <v>144</v>
      </c>
      <c r="B9" s="92" t="str">
        <f>SUBSTITUTE(ROUND('I1'!N53,6),",",".")</f>
        <v>0</v>
      </c>
      <c r="C9" t="s">
        <v>145</v>
      </c>
    </row>
    <row r="10" spans="1:3" ht="15">
      <c r="A10" t="s">
        <v>146</v>
      </c>
      <c r="B10" s="92" t="str">
        <f>SUBSTITUTE(ROUND('I2'!M3,6),",",".")</f>
        <v>0</v>
      </c>
      <c r="C10" t="s">
        <v>147</v>
      </c>
    </row>
    <row r="11" spans="1:5" ht="15">
      <c r="A11" t="s">
        <v>148</v>
      </c>
      <c r="B11" s="93" t="str">
        <f>SUBSTITUTE(ROUND('O1'!U6,6),",",".")</f>
        <v>0</v>
      </c>
      <c r="C11" t="s">
        <v>149</v>
      </c>
      <c r="E11" s="93"/>
    </row>
    <row r="12" spans="1:5" ht="15">
      <c r="A12" t="s">
        <v>150</v>
      </c>
      <c r="B12" s="92" t="e">
        <f>SUBSTITUTE(ROUND('O1'!#REF!,6),",",".")</f>
        <v>#REF!</v>
      </c>
      <c r="C12" t="s">
        <v>151</v>
      </c>
      <c r="E12" s="93"/>
    </row>
    <row r="13" spans="1:3" ht="15">
      <c r="A13" t="s">
        <v>152</v>
      </c>
      <c r="B13" s="92" t="str">
        <f>SUBSTITUTE(ROUND('O1'!P54,6),",",".")</f>
        <v>0</v>
      </c>
      <c r="C13" t="s">
        <v>153</v>
      </c>
    </row>
    <row r="14" spans="1:3" ht="15">
      <c r="A14" t="s">
        <v>154</v>
      </c>
      <c r="B14" s="92" t="str">
        <f>SUBSTITUTE(ROUND(PGD!D24,6),",",".")</f>
        <v>0</v>
      </c>
      <c r="C14" t="s">
        <v>155</v>
      </c>
    </row>
    <row r="15" spans="1:3" ht="15">
      <c r="A15" t="s">
        <v>156</v>
      </c>
      <c r="B15" s="92" t="str">
        <f>SUBSTITUTE(ROUND(PGD!D25,6),",",".")</f>
        <v>0</v>
      </c>
      <c r="C15" t="s">
        <v>157</v>
      </c>
    </row>
    <row r="16" spans="1:3" ht="15">
      <c r="A16" t="s">
        <v>158</v>
      </c>
      <c r="B16" s="92" t="str">
        <f>SUBSTITUTE(ROUND(PGD!D26,6),",",".")</f>
        <v>0</v>
      </c>
      <c r="C16" t="s">
        <v>159</v>
      </c>
    </row>
    <row r="17" spans="1:3" ht="15">
      <c r="A17" t="s">
        <v>160</v>
      </c>
      <c r="B17" s="92" t="str">
        <f>SUBSTITUTE(ROUND(PGD!D27,6),",",".")</f>
        <v>0</v>
      </c>
      <c r="C17" t="s">
        <v>161</v>
      </c>
    </row>
    <row r="18" spans="1:3" ht="15">
      <c r="A18" t="s">
        <v>162</v>
      </c>
      <c r="B18" s="92" t="str">
        <f>SUBSTITUTE(ROUND(PGD!K20,6),",",".")</f>
        <v>0</v>
      </c>
      <c r="C18" t="s">
        <v>163</v>
      </c>
    </row>
    <row r="19" spans="1:3" ht="15">
      <c r="A19" t="s">
        <v>164</v>
      </c>
      <c r="B19" s="93" t="str">
        <f>SUBSTITUTE(ROUND(PGD!K21,6),",",".")</f>
        <v>0</v>
      </c>
      <c r="C19" t="s">
        <v>165</v>
      </c>
    </row>
    <row r="20" spans="1:4" ht="15">
      <c r="A20" t="s">
        <v>166</v>
      </c>
      <c r="B20" s="93" t="str">
        <f>SUBSTITUTE(ROUND(PGD!K23,6),",",".")</f>
        <v>0</v>
      </c>
      <c r="C20" t="s">
        <v>167</v>
      </c>
      <c r="D20" s="93" t="str">
        <f>SUBSTITUTE(ROUND('O1'!Q21,2),",",".")</f>
        <v>0</v>
      </c>
    </row>
    <row r="21" spans="1:3" ht="15">
      <c r="A21" t="s">
        <v>168</v>
      </c>
      <c r="C21" t="s">
        <v>169</v>
      </c>
    </row>
    <row r="22" spans="1:3" ht="15">
      <c r="A22" t="s">
        <v>170</v>
      </c>
      <c r="C22" t="s">
        <v>171</v>
      </c>
    </row>
    <row r="23" spans="1:3" ht="15">
      <c r="A23" t="s">
        <v>172</v>
      </c>
      <c r="C23" t="s">
        <v>173</v>
      </c>
    </row>
    <row r="24" spans="1:3" ht="15">
      <c r="A24" t="s">
        <v>174</v>
      </c>
      <c r="B24" t="str">
        <f>IF(EXACT(PGD!I29,"NO"),"DR","ET")</f>
        <v>ET</v>
      </c>
      <c r="C24" t="s">
        <v>175</v>
      </c>
    </row>
    <row r="25" spans="1:3" ht="15">
      <c r="A25" s="94" t="s">
        <v>176</v>
      </c>
      <c r="B25" s="94" t="s">
        <v>177</v>
      </c>
      <c r="C25" s="94" t="s">
        <v>178</v>
      </c>
    </row>
    <row r="26" spans="1:3" ht="15">
      <c r="A26" s="94" t="s">
        <v>179</v>
      </c>
      <c r="B26" s="94" t="s">
        <v>180</v>
      </c>
      <c r="C26" s="94" t="s">
        <v>181</v>
      </c>
    </row>
    <row r="27" spans="1:3" ht="15">
      <c r="A27" s="94" t="s">
        <v>182</v>
      </c>
      <c r="B27" s="94"/>
      <c r="C27" s="94" t="s">
        <v>183</v>
      </c>
    </row>
    <row r="28" spans="1:3" ht="15">
      <c r="A28" s="94" t="s">
        <v>184</v>
      </c>
      <c r="B28" s="94" t="s">
        <v>180</v>
      </c>
      <c r="C28" s="94" t="s">
        <v>185</v>
      </c>
    </row>
    <row r="29" spans="1:3" ht="15">
      <c r="A29" s="94" t="s">
        <v>186</v>
      </c>
      <c r="B29" s="94"/>
      <c r="C29" s="94" t="s">
        <v>187</v>
      </c>
    </row>
    <row r="30" spans="1:3" ht="15">
      <c r="A30" t="s">
        <v>188</v>
      </c>
      <c r="C30" t="s">
        <v>189</v>
      </c>
    </row>
    <row r="31" spans="1:3" ht="15">
      <c r="A31" t="s">
        <v>190</v>
      </c>
      <c r="C31" t="s">
        <v>191</v>
      </c>
    </row>
    <row r="32" spans="1:3" ht="15">
      <c r="A32" t="s">
        <v>192</v>
      </c>
      <c r="C32" t="s">
        <v>193</v>
      </c>
    </row>
    <row r="33" spans="1:3" ht="15">
      <c r="A33" t="s">
        <v>194</v>
      </c>
      <c r="C33" t="s">
        <v>195</v>
      </c>
    </row>
    <row r="34" spans="1:3" ht="15">
      <c r="A34" s="94" t="s">
        <v>196</v>
      </c>
      <c r="B34" s="94" t="s">
        <v>197</v>
      </c>
      <c r="C34" s="94" t="s">
        <v>198</v>
      </c>
    </row>
    <row r="35" spans="1:3" ht="15">
      <c r="A35" s="94" t="s">
        <v>199</v>
      </c>
      <c r="B35" s="94" t="s">
        <v>200</v>
      </c>
      <c r="C35" s="94" t="s">
        <v>201</v>
      </c>
    </row>
    <row r="36" spans="1:3" ht="15">
      <c r="A36" s="94" t="s">
        <v>202</v>
      </c>
      <c r="B36" s="94" t="s">
        <v>180</v>
      </c>
      <c r="C36" s="94" t="s">
        <v>203</v>
      </c>
    </row>
    <row r="37" spans="1:3" ht="15">
      <c r="A37" s="94" t="s">
        <v>204</v>
      </c>
      <c r="B37" s="94" t="s">
        <v>177</v>
      </c>
      <c r="C37" s="94" t="s">
        <v>205</v>
      </c>
    </row>
    <row r="38" spans="1:3" ht="15">
      <c r="A38" s="94" t="s">
        <v>206</v>
      </c>
      <c r="B38" s="94"/>
      <c r="C38" s="94" t="s">
        <v>207</v>
      </c>
    </row>
    <row r="39" ht="15">
      <c r="A39" t="s">
        <v>208</v>
      </c>
    </row>
    <row r="40" ht="15">
      <c r="A40" t="s">
        <v>209</v>
      </c>
    </row>
    <row r="41" spans="1:3" ht="15">
      <c r="A41" t="s">
        <v>210</v>
      </c>
      <c r="B41">
        <f>PGD!$J$5</f>
        <v>0</v>
      </c>
      <c r="C41" t="s">
        <v>211</v>
      </c>
    </row>
    <row r="42" spans="1:3" ht="15">
      <c r="A42" t="s">
        <v>212</v>
      </c>
      <c r="B42">
        <f>parametros!$B$2</f>
        <v>1</v>
      </c>
      <c r="C42" t="s">
        <v>213</v>
      </c>
    </row>
    <row r="43" spans="1:3" ht="15">
      <c r="A43" t="s">
        <v>214</v>
      </c>
      <c r="B43">
        <f>PGD!$C$5</f>
        <v>0</v>
      </c>
      <c r="C43" t="s">
        <v>215</v>
      </c>
    </row>
    <row r="44" spans="1:3" ht="15">
      <c r="A44" t="s">
        <v>216</v>
      </c>
      <c r="B44">
        <f>'O1'!A10</f>
        <v>0</v>
      </c>
      <c r="C44" t="s">
        <v>217</v>
      </c>
    </row>
    <row r="45" spans="1:3" ht="15">
      <c r="A45" t="s">
        <v>218</v>
      </c>
      <c r="B45" t="str">
        <f>SUBSTITUTE(ROUND('O1'!O10,6),",",".")</f>
        <v>0</v>
      </c>
      <c r="C45" t="s">
        <v>219</v>
      </c>
    </row>
    <row r="46" spans="1:3" ht="15">
      <c r="A46" t="s">
        <v>220</v>
      </c>
      <c r="B46" t="str">
        <f>SUBSTITUTE(ROUND('O1'!J10,6),",",".")</f>
        <v>0</v>
      </c>
      <c r="C46" t="s">
        <v>221</v>
      </c>
    </row>
    <row r="47" spans="1:3" ht="15">
      <c r="A47" t="s">
        <v>222</v>
      </c>
      <c r="B47">
        <f>IF('O1'!P10="si","S",IF('O1'!P10="NO","N",""))</f>
      </c>
      <c r="C47" t="s">
        <v>223</v>
      </c>
    </row>
    <row r="48" spans="1:3" ht="15">
      <c r="A48" t="s">
        <v>224</v>
      </c>
      <c r="B48" t="str">
        <f>SUBSTITUTE(ROUND('O1'!O39,6),",",".")</f>
        <v>0</v>
      </c>
      <c r="C48" t="s">
        <v>225</v>
      </c>
    </row>
    <row r="49" spans="1:3" ht="15">
      <c r="A49" t="s">
        <v>226</v>
      </c>
      <c r="B49" t="str">
        <f>SUBSTITUTE(ROUND('O1'!K39,6),",",".")</f>
        <v>0</v>
      </c>
      <c r="C49" t="s">
        <v>227</v>
      </c>
    </row>
    <row r="50" spans="1:3" ht="15">
      <c r="A50" t="s">
        <v>228</v>
      </c>
      <c r="B50" t="e">
        <f>IF('O1'!#REF!="si","S",IF('O1'!#REF!="NO","N",""))</f>
        <v>#REF!</v>
      </c>
      <c r="C50" t="s">
        <v>229</v>
      </c>
    </row>
    <row r="51" spans="1:3" ht="15">
      <c r="A51" t="s">
        <v>230</v>
      </c>
      <c r="C51" t="s">
        <v>231</v>
      </c>
    </row>
    <row r="52" spans="1:3" ht="15">
      <c r="A52" t="s">
        <v>232</v>
      </c>
      <c r="C52" t="s">
        <v>233</v>
      </c>
    </row>
    <row r="53" spans="1:3" ht="15">
      <c r="A53" t="s">
        <v>234</v>
      </c>
      <c r="C53" t="s">
        <v>235</v>
      </c>
    </row>
    <row r="54" ht="15">
      <c r="A54" t="s">
        <v>236</v>
      </c>
    </row>
    <row r="55" ht="15">
      <c r="A55" t="s">
        <v>237</v>
      </c>
    </row>
    <row r="56" ht="15">
      <c r="A56" t="s">
        <v>238</v>
      </c>
    </row>
    <row r="57" ht="15">
      <c r="A57" t="s">
        <v>239</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INSTRUCCIONES">
    <pageSetUpPr fitToPage="1"/>
  </sheetPr>
  <dimension ref="A2:P63"/>
  <sheetViews>
    <sheetView showGridLines="0" view="pageBreakPreview" zoomScale="60" zoomScaleNormal="50" zoomScalePageLayoutView="0" workbookViewId="0" topLeftCell="A1">
      <selection activeCell="K26" sqref="K26"/>
    </sheetView>
  </sheetViews>
  <sheetFormatPr defaultColWidth="11.00390625" defaultRowHeight="15"/>
  <cols>
    <col min="1" max="1" width="2.875" style="0" bestFit="1" customWidth="1"/>
    <col min="15" max="15" width="22.75390625" style="0" customWidth="1"/>
  </cols>
  <sheetData>
    <row r="2" ht="16.5">
      <c r="L2" s="6"/>
    </row>
    <row r="3" spans="1:12" ht="42.75" customHeight="1">
      <c r="A3" s="193"/>
      <c r="B3" s="193"/>
      <c r="C3" s="193"/>
      <c r="D3" s="193"/>
      <c r="E3" s="193"/>
      <c r="F3" s="193"/>
      <c r="G3" s="193"/>
      <c r="H3" s="193"/>
      <c r="I3" s="193"/>
      <c r="J3" s="193"/>
      <c r="K3" s="193"/>
      <c r="L3" s="193"/>
    </row>
    <row r="4" spans="1:15" ht="15" customHeight="1">
      <c r="A4" s="369" t="s">
        <v>0</v>
      </c>
      <c r="B4" s="369"/>
      <c r="C4" s="369"/>
      <c r="D4" s="369"/>
      <c r="E4" s="369"/>
      <c r="F4" s="369"/>
      <c r="G4" s="369"/>
      <c r="H4" s="369"/>
      <c r="I4" s="369"/>
      <c r="J4" s="369"/>
      <c r="K4" s="369"/>
      <c r="L4" s="369"/>
      <c r="M4" s="369"/>
      <c r="N4" s="369"/>
      <c r="O4" s="369"/>
    </row>
    <row r="5" spans="1:15" ht="48" customHeight="1">
      <c r="A5" s="369"/>
      <c r="B5" s="369"/>
      <c r="C5" s="369"/>
      <c r="D5" s="369"/>
      <c r="E5" s="369"/>
      <c r="F5" s="369"/>
      <c r="G5" s="369"/>
      <c r="H5" s="369"/>
      <c r="I5" s="369"/>
      <c r="J5" s="369"/>
      <c r="K5" s="369"/>
      <c r="L5" s="369"/>
      <c r="M5" s="369"/>
      <c r="N5" s="369"/>
      <c r="O5" s="369"/>
    </row>
    <row r="6" spans="1:15" ht="24.75">
      <c r="A6" s="371" t="s">
        <v>255</v>
      </c>
      <c r="B6" s="371"/>
      <c r="C6" s="371"/>
      <c r="D6" s="371"/>
      <c r="E6" s="371"/>
      <c r="F6" s="371"/>
      <c r="G6" s="371"/>
      <c r="H6" s="371"/>
      <c r="I6" s="371"/>
      <c r="J6" s="371"/>
      <c r="K6" s="371"/>
      <c r="L6" s="371"/>
      <c r="M6" s="371"/>
      <c r="N6" s="371"/>
      <c r="O6" s="371"/>
    </row>
    <row r="7" spans="1:12" ht="16.5" customHeight="1">
      <c r="A7" s="194"/>
      <c r="B7" s="194"/>
      <c r="C7" s="194"/>
      <c r="D7" s="194"/>
      <c r="E7" s="194"/>
      <c r="F7" s="194"/>
      <c r="G7" s="194"/>
      <c r="H7" s="194"/>
      <c r="L7" s="6"/>
    </row>
    <row r="8" spans="1:15" ht="24.75">
      <c r="A8" s="370" t="s">
        <v>256</v>
      </c>
      <c r="B8" s="370"/>
      <c r="C8" s="370"/>
      <c r="D8" s="370"/>
      <c r="E8" s="370"/>
      <c r="F8" s="370"/>
      <c r="G8" s="370"/>
      <c r="H8" s="370"/>
      <c r="I8" s="370"/>
      <c r="J8" s="370"/>
      <c r="K8" s="370"/>
      <c r="L8" s="370"/>
      <c r="M8" s="370"/>
      <c r="N8" s="370"/>
      <c r="O8" s="370"/>
    </row>
    <row r="9" spans="1:12" ht="18">
      <c r="A9" s="7"/>
      <c r="B9" s="7"/>
      <c r="C9" s="7"/>
      <c r="D9" s="7"/>
      <c r="E9" s="7"/>
      <c r="F9" s="7"/>
      <c r="G9" s="7"/>
      <c r="L9" s="6"/>
    </row>
    <row r="10" spans="1:16" ht="36.75" customHeight="1">
      <c r="A10" s="195" t="s">
        <v>4</v>
      </c>
      <c r="B10" s="368" t="s">
        <v>293</v>
      </c>
      <c r="C10" s="368"/>
      <c r="D10" s="368"/>
      <c r="E10" s="368"/>
      <c r="F10" s="368"/>
      <c r="G10" s="368"/>
      <c r="H10" s="368"/>
      <c r="I10" s="368"/>
      <c r="J10" s="368"/>
      <c r="K10" s="368"/>
      <c r="L10" s="368"/>
      <c r="M10" s="372"/>
      <c r="N10" s="372"/>
      <c r="O10" s="372"/>
      <c r="P10" s="372"/>
    </row>
    <row r="11" spans="1:16" ht="36.75" customHeight="1">
      <c r="A11" s="195" t="s">
        <v>4</v>
      </c>
      <c r="B11" s="368" t="s">
        <v>294</v>
      </c>
      <c r="C11" s="368"/>
      <c r="D11" s="368"/>
      <c r="E11" s="368"/>
      <c r="F11" s="368"/>
      <c r="G11" s="368"/>
      <c r="H11" s="368"/>
      <c r="I11" s="368"/>
      <c r="J11" s="368"/>
      <c r="K11" s="368"/>
      <c r="L11" s="368"/>
      <c r="M11" s="372"/>
      <c r="N11" s="372"/>
      <c r="O11" s="372"/>
      <c r="P11" s="372"/>
    </row>
    <row r="12" spans="1:13" ht="16.5" customHeight="1">
      <c r="A12" s="195" t="s">
        <v>4</v>
      </c>
      <c r="B12" s="368" t="s">
        <v>1</v>
      </c>
      <c r="C12" s="368"/>
      <c r="D12" s="368"/>
      <c r="E12" s="368"/>
      <c r="F12" s="368"/>
      <c r="G12" s="368"/>
      <c r="H12" s="368"/>
      <c r="I12" s="368"/>
      <c r="J12" s="368"/>
      <c r="K12" s="368"/>
      <c r="L12" s="368"/>
      <c r="M12" s="6"/>
    </row>
    <row r="13" spans="1:16" ht="37.5" customHeight="1">
      <c r="A13" s="195" t="s">
        <v>4</v>
      </c>
      <c r="B13" s="368" t="s">
        <v>2</v>
      </c>
      <c r="C13" s="368"/>
      <c r="D13" s="368"/>
      <c r="E13" s="368"/>
      <c r="F13" s="368"/>
      <c r="G13" s="368"/>
      <c r="H13" s="368"/>
      <c r="I13" s="368"/>
      <c r="J13" s="368"/>
      <c r="K13" s="368"/>
      <c r="L13" s="368"/>
      <c r="M13" s="368"/>
      <c r="N13" s="368"/>
      <c r="O13" s="368"/>
      <c r="P13" s="368"/>
    </row>
    <row r="14" spans="1:16" ht="26.25" customHeight="1">
      <c r="A14" s="195" t="s">
        <v>4</v>
      </c>
      <c r="B14" s="367" t="s">
        <v>262</v>
      </c>
      <c r="C14" s="367"/>
      <c r="D14" s="367"/>
      <c r="E14" s="367"/>
      <c r="F14" s="367"/>
      <c r="G14" s="367"/>
      <c r="H14" s="367"/>
      <c r="I14" s="367"/>
      <c r="J14" s="367"/>
      <c r="K14" s="367"/>
      <c r="L14" s="367"/>
      <c r="M14" s="367"/>
      <c r="N14" s="367"/>
      <c r="O14" s="367"/>
      <c r="P14" s="367"/>
    </row>
    <row r="15" spans="1:16" ht="39.75" customHeight="1">
      <c r="A15" s="195" t="s">
        <v>4</v>
      </c>
      <c r="B15" s="368" t="s">
        <v>290</v>
      </c>
      <c r="C15" s="368"/>
      <c r="D15" s="368"/>
      <c r="E15" s="368"/>
      <c r="F15" s="368"/>
      <c r="G15" s="368"/>
      <c r="H15" s="368"/>
      <c r="I15" s="368"/>
      <c r="J15" s="368"/>
      <c r="K15" s="368"/>
      <c r="L15" s="368"/>
      <c r="M15" s="368"/>
      <c r="N15" s="368"/>
      <c r="O15" s="368"/>
      <c r="P15" s="368"/>
    </row>
    <row r="16" spans="1:13" ht="29.25" customHeight="1">
      <c r="A16" s="195" t="s">
        <v>4</v>
      </c>
      <c r="B16" s="368" t="s">
        <v>292</v>
      </c>
      <c r="C16" s="368"/>
      <c r="D16" s="368"/>
      <c r="E16" s="368"/>
      <c r="F16" s="368"/>
      <c r="G16" s="368"/>
      <c r="H16" s="368"/>
      <c r="I16" s="368"/>
      <c r="J16" s="368"/>
      <c r="K16" s="368"/>
      <c r="L16" s="368"/>
      <c r="M16" s="6"/>
    </row>
    <row r="17" spans="1:13" ht="22.5">
      <c r="A17" s="195" t="s">
        <v>4</v>
      </c>
      <c r="B17" s="196" t="s">
        <v>3</v>
      </c>
      <c r="C17" s="196"/>
      <c r="D17" s="196"/>
      <c r="E17" s="196"/>
      <c r="F17" s="196"/>
      <c r="G17" s="196"/>
      <c r="H17" s="196"/>
      <c r="I17" s="196"/>
      <c r="J17" s="196"/>
      <c r="K17" s="196"/>
      <c r="L17" s="196"/>
      <c r="M17" s="9"/>
    </row>
    <row r="18" spans="1:13" ht="37.5" customHeight="1">
      <c r="A18" s="195"/>
      <c r="B18" s="197" t="s">
        <v>4</v>
      </c>
      <c r="C18" s="368" t="s">
        <v>5</v>
      </c>
      <c r="D18" s="368"/>
      <c r="E18" s="368"/>
      <c r="F18" s="368"/>
      <c r="G18" s="368"/>
      <c r="H18" s="368"/>
      <c r="I18" s="368"/>
      <c r="J18" s="368"/>
      <c r="K18" s="368"/>
      <c r="L18" s="368"/>
      <c r="M18" s="9"/>
    </row>
    <row r="19" spans="1:13" ht="15.75" customHeight="1">
      <c r="A19" s="195"/>
      <c r="B19" s="197" t="s">
        <v>4</v>
      </c>
      <c r="C19" s="196" t="s">
        <v>6</v>
      </c>
      <c r="D19" s="196"/>
      <c r="E19" s="196"/>
      <c r="F19" s="196"/>
      <c r="G19" s="196"/>
      <c r="H19" s="196"/>
      <c r="I19" s="196"/>
      <c r="J19" s="196"/>
      <c r="K19" s="196"/>
      <c r="L19" s="196"/>
      <c r="M19" s="6"/>
    </row>
    <row r="20" spans="1:13" ht="22.5">
      <c r="A20" s="195"/>
      <c r="B20" s="196"/>
      <c r="C20" s="196"/>
      <c r="D20" s="196"/>
      <c r="E20" s="196"/>
      <c r="F20" s="196"/>
      <c r="G20" s="196"/>
      <c r="H20" s="196"/>
      <c r="I20" s="196"/>
      <c r="J20" s="196"/>
      <c r="K20" s="196"/>
      <c r="L20" s="196"/>
      <c r="M20" s="11"/>
    </row>
    <row r="21" spans="1:13" ht="22.5">
      <c r="A21" s="195" t="s">
        <v>4</v>
      </c>
      <c r="B21" s="196" t="s">
        <v>7</v>
      </c>
      <c r="C21" s="196"/>
      <c r="D21" s="196"/>
      <c r="E21" s="196"/>
      <c r="F21" s="196"/>
      <c r="G21" s="196"/>
      <c r="H21" s="196"/>
      <c r="I21" s="196"/>
      <c r="J21" s="196"/>
      <c r="K21" s="196"/>
      <c r="L21" s="196"/>
      <c r="M21" s="6"/>
    </row>
    <row r="22" spans="1:13" ht="22.5">
      <c r="A22" s="195"/>
      <c r="B22" s="197" t="s">
        <v>4</v>
      </c>
      <c r="C22" s="196" t="s">
        <v>8</v>
      </c>
      <c r="D22" s="196"/>
      <c r="E22" s="196"/>
      <c r="F22" s="196"/>
      <c r="G22" s="196"/>
      <c r="H22" s="196"/>
      <c r="I22" s="196"/>
      <c r="J22" s="196"/>
      <c r="K22" s="196"/>
      <c r="L22" s="196"/>
      <c r="M22" s="6"/>
    </row>
    <row r="23" spans="1:13" ht="22.5">
      <c r="A23" s="195"/>
      <c r="B23" s="197" t="s">
        <v>4</v>
      </c>
      <c r="C23" s="196" t="s">
        <v>9</v>
      </c>
      <c r="D23" s="196"/>
      <c r="E23" s="196"/>
      <c r="F23" s="196"/>
      <c r="G23" s="196"/>
      <c r="H23" s="196"/>
      <c r="I23" s="196"/>
      <c r="J23" s="196"/>
      <c r="K23" s="196"/>
      <c r="L23" s="196"/>
      <c r="M23" s="6"/>
    </row>
    <row r="24" spans="1:13" ht="22.5">
      <c r="A24" s="195"/>
      <c r="B24" s="198"/>
      <c r="C24" s="199"/>
      <c r="D24" s="199"/>
      <c r="E24" s="199"/>
      <c r="F24" s="199"/>
      <c r="G24" s="199"/>
      <c r="H24" s="199"/>
      <c r="I24" s="199"/>
      <c r="J24" s="199"/>
      <c r="K24" s="199"/>
      <c r="L24" s="199"/>
      <c r="M24" s="6"/>
    </row>
    <row r="25" spans="1:13" ht="22.5">
      <c r="A25" s="195" t="s">
        <v>4</v>
      </c>
      <c r="B25" s="196" t="s">
        <v>10</v>
      </c>
      <c r="M25" s="6"/>
    </row>
    <row r="26" spans="2:13" ht="16.5">
      <c r="B26" s="197" t="s">
        <v>4</v>
      </c>
      <c r="C26" s="200" t="s">
        <v>11</v>
      </c>
      <c r="D26" s="200"/>
      <c r="E26" s="200"/>
      <c r="F26" s="200"/>
      <c r="G26" s="200"/>
      <c r="H26" s="200"/>
      <c r="I26" s="200"/>
      <c r="J26" s="200"/>
      <c r="K26" s="200"/>
      <c r="M26" s="6"/>
    </row>
    <row r="27" spans="2:13" ht="16.5">
      <c r="B27" s="197" t="s">
        <v>4</v>
      </c>
      <c r="C27" s="200" t="s">
        <v>12</v>
      </c>
      <c r="D27" s="200"/>
      <c r="E27" s="200"/>
      <c r="F27" s="200"/>
      <c r="G27" s="200"/>
      <c r="H27" s="200"/>
      <c r="I27" s="200"/>
      <c r="J27" s="200"/>
      <c r="K27" s="200"/>
      <c r="M27" s="6"/>
    </row>
    <row r="28" spans="2:13" ht="16.5">
      <c r="B28" s="197" t="s">
        <v>4</v>
      </c>
      <c r="C28" s="200" t="s">
        <v>13</v>
      </c>
      <c r="D28" s="200"/>
      <c r="E28" s="200"/>
      <c r="F28" s="200"/>
      <c r="G28" s="200"/>
      <c r="H28" s="200"/>
      <c r="I28" s="200"/>
      <c r="J28" s="200"/>
      <c r="K28" s="200"/>
      <c r="M28" s="6"/>
    </row>
    <row r="29" spans="2:13" ht="15">
      <c r="B29" s="197" t="s">
        <v>4</v>
      </c>
      <c r="C29" s="200" t="s">
        <v>14</v>
      </c>
      <c r="D29" s="200"/>
      <c r="E29" s="200"/>
      <c r="F29" s="200"/>
      <c r="G29" s="200"/>
      <c r="H29" s="200"/>
      <c r="I29" s="200"/>
      <c r="J29" s="200"/>
      <c r="K29" s="200"/>
      <c r="M29" s="200"/>
    </row>
    <row r="30" spans="2:13" ht="15">
      <c r="B30" s="197" t="s">
        <v>4</v>
      </c>
      <c r="C30" s="196" t="s">
        <v>15</v>
      </c>
      <c r="D30" s="196"/>
      <c r="E30" s="196"/>
      <c r="F30" s="196"/>
      <c r="G30" s="196"/>
      <c r="H30" s="196"/>
      <c r="I30" s="196"/>
      <c r="J30" s="196"/>
      <c r="K30" s="196"/>
      <c r="M30" s="200"/>
    </row>
    <row r="31" spans="2:13" ht="16.5">
      <c r="B31" s="197" t="s">
        <v>4</v>
      </c>
      <c r="C31" s="196" t="s">
        <v>16</v>
      </c>
      <c r="M31" s="6"/>
    </row>
    <row r="32" spans="1:12" ht="16.5">
      <c r="A32" s="10"/>
      <c r="B32" s="8"/>
      <c r="L32" s="6"/>
    </row>
    <row r="34" spans="1:9" ht="16.5">
      <c r="A34" s="374"/>
      <c r="B34" s="374"/>
      <c r="C34" s="374"/>
      <c r="D34" s="374"/>
      <c r="E34" s="374"/>
      <c r="F34" s="374"/>
      <c r="G34" s="374"/>
      <c r="H34" s="374"/>
      <c r="I34" s="374"/>
    </row>
    <row r="60" spans="1:14" ht="15">
      <c r="A60" s="373"/>
      <c r="B60" s="373"/>
      <c r="C60" s="373"/>
      <c r="D60" s="373"/>
      <c r="E60" s="373"/>
      <c r="F60" s="373"/>
      <c r="G60" s="373"/>
      <c r="H60" s="373"/>
      <c r="I60" s="373"/>
      <c r="J60" s="373"/>
      <c r="K60" s="373"/>
      <c r="L60" s="373"/>
      <c r="M60" s="373"/>
      <c r="N60" s="373"/>
    </row>
    <row r="61" spans="1:14" ht="15">
      <c r="A61" s="373"/>
      <c r="B61" s="373"/>
      <c r="C61" s="373"/>
      <c r="D61" s="373"/>
      <c r="E61" s="373"/>
      <c r="F61" s="373"/>
      <c r="G61" s="373"/>
      <c r="H61" s="373"/>
      <c r="I61" s="373"/>
      <c r="J61" s="373"/>
      <c r="K61" s="373"/>
      <c r="L61" s="373"/>
      <c r="M61" s="373"/>
      <c r="N61" s="373"/>
    </row>
    <row r="62" spans="1:14" ht="15">
      <c r="A62" s="373"/>
      <c r="B62" s="373"/>
      <c r="C62" s="373"/>
      <c r="D62" s="373"/>
      <c r="E62" s="373"/>
      <c r="F62" s="373"/>
      <c r="G62" s="373"/>
      <c r="H62" s="373"/>
      <c r="I62" s="373"/>
      <c r="J62" s="373"/>
      <c r="K62" s="373"/>
      <c r="L62" s="373"/>
      <c r="M62" s="373"/>
      <c r="N62" s="373"/>
    </row>
    <row r="63" spans="1:14" ht="15">
      <c r="A63" s="373"/>
      <c r="B63" s="373"/>
      <c r="C63" s="373"/>
      <c r="D63" s="373"/>
      <c r="E63" s="373"/>
      <c r="F63" s="373"/>
      <c r="G63" s="373"/>
      <c r="H63" s="373"/>
      <c r="I63" s="373"/>
      <c r="J63" s="373"/>
      <c r="K63" s="373"/>
      <c r="L63" s="373"/>
      <c r="M63" s="373"/>
      <c r="N63" s="373"/>
    </row>
  </sheetData>
  <sheetProtection selectLockedCells="1" selectUnlockedCells="1"/>
  <mergeCells count="16">
    <mergeCell ref="B16:L16"/>
    <mergeCell ref="C18:L18"/>
    <mergeCell ref="A63:N63"/>
    <mergeCell ref="A62:N62"/>
    <mergeCell ref="A61:N61"/>
    <mergeCell ref="A60:N60"/>
    <mergeCell ref="A34:I34"/>
    <mergeCell ref="B14:P14"/>
    <mergeCell ref="B15:P15"/>
    <mergeCell ref="A4:O5"/>
    <mergeCell ref="A8:O8"/>
    <mergeCell ref="A6:O6"/>
    <mergeCell ref="B12:L12"/>
    <mergeCell ref="B13:P13"/>
    <mergeCell ref="B10:P10"/>
    <mergeCell ref="B11:P11"/>
  </mergeCells>
  <printOptions/>
  <pageMargins left="0.7086614173228347" right="0.7086614173228347" top="0.7480314960629921" bottom="0.7480314960629921" header="0.5118110236220472" footer="0.5118110236220472"/>
  <pageSetup fitToHeight="1" fitToWidth="1" horizontalDpi="300" verticalDpi="300" orientation="landscape" paperSize="9" scale="59" r:id="rId2"/>
  <drawing r:id="rId1"/>
</worksheet>
</file>

<file path=xl/worksheets/sheet3.xml><?xml version="1.0" encoding="utf-8"?>
<worksheet xmlns="http://schemas.openxmlformats.org/spreadsheetml/2006/main" xmlns:r="http://schemas.openxmlformats.org/officeDocument/2006/relationships">
  <sheetPr codeName="Hoja16"/>
  <dimension ref="A2:O62"/>
  <sheetViews>
    <sheetView showGridLines="0" showZeros="0" view="pageBreakPreview" zoomScale="75" zoomScaleSheetLayoutView="75" zoomScalePageLayoutView="0" workbookViewId="0" topLeftCell="A25">
      <selection activeCell="M17" sqref="M17"/>
    </sheetView>
  </sheetViews>
  <sheetFormatPr defaultColWidth="11.00390625" defaultRowHeight="15"/>
  <cols>
    <col min="1" max="1" width="8.00390625" style="0" customWidth="1"/>
    <col min="2" max="2" width="22.25390625" style="0" customWidth="1"/>
    <col min="3" max="3" width="15.75390625" style="0" customWidth="1"/>
    <col min="9" max="9" width="16.875" style="0" customWidth="1"/>
    <col min="10" max="10" width="13.375" style="0" customWidth="1"/>
    <col min="11" max="11" width="9.625" style="0" customWidth="1"/>
    <col min="12" max="12" width="11.875" style="0" customWidth="1"/>
    <col min="13" max="13" width="20.75390625" style="0" customWidth="1"/>
    <col min="14" max="14" width="14.625" style="0" customWidth="1"/>
    <col min="15" max="15" width="14.375" style="0" customWidth="1"/>
  </cols>
  <sheetData>
    <row r="1" ht="15.75" customHeight="1"/>
    <row r="2" spans="1:15" s="12" customFormat="1" ht="23.25" thickBot="1">
      <c r="A2" s="296">
        <f>PGD!C2</f>
        <v>0</v>
      </c>
      <c r="B2" s="296"/>
      <c r="C2" s="296"/>
      <c r="D2" s="296"/>
      <c r="E2" s="296"/>
      <c r="F2" s="296"/>
      <c r="G2" s="296"/>
      <c r="H2" s="296"/>
      <c r="I2" s="296"/>
      <c r="J2" s="296"/>
      <c r="K2" s="296"/>
      <c r="L2" s="296"/>
      <c r="M2" s="296" t="s">
        <v>17</v>
      </c>
      <c r="N2" s="296">
        <f>PGD!C5</f>
        <v>0</v>
      </c>
      <c r="O2" s="296"/>
    </row>
    <row r="3" spans="1:15" ht="51" customHeight="1" thickBot="1">
      <c r="A3" s="13" t="s">
        <v>18</v>
      </c>
      <c r="B3" s="382" t="s">
        <v>19</v>
      </c>
      <c r="C3" s="382"/>
      <c r="D3" s="382"/>
      <c r="E3" s="382"/>
      <c r="F3" s="382"/>
      <c r="G3" s="382"/>
      <c r="H3" s="382"/>
      <c r="I3" s="382"/>
      <c r="J3" s="382"/>
      <c r="K3" s="382"/>
      <c r="L3" s="1"/>
      <c r="M3" s="294" t="s">
        <v>20</v>
      </c>
      <c r="N3" s="295">
        <f>N6+N39+N53</f>
        <v>0</v>
      </c>
      <c r="O3" s="49">
        <f>IF(N3&gt;0,"kg","")</f>
      </c>
    </row>
    <row r="4" spans="1:15" ht="16.5" customHeight="1" thickBot="1">
      <c r="A4" s="14"/>
      <c r="B4" s="382"/>
      <c r="C4" s="382"/>
      <c r="D4" s="382"/>
      <c r="E4" s="382"/>
      <c r="F4" s="382"/>
      <c r="G4" s="382"/>
      <c r="H4" s="382"/>
      <c r="I4" s="382"/>
      <c r="J4" s="382"/>
      <c r="K4" s="382"/>
      <c r="L4" s="2"/>
      <c r="M4" s="15"/>
      <c r="N4" s="15"/>
      <c r="O4" s="16"/>
    </row>
    <row r="5" spans="1:15" ht="23.25" thickBot="1">
      <c r="A5" s="249" t="s">
        <v>21</v>
      </c>
      <c r="B5" s="247"/>
      <c r="C5" s="247"/>
      <c r="D5" s="247"/>
      <c r="E5" s="247"/>
      <c r="F5" s="247"/>
      <c r="G5" s="247"/>
      <c r="H5" s="247"/>
      <c r="I5" s="247"/>
      <c r="J5" s="247"/>
      <c r="K5" s="247"/>
      <c r="L5" s="248"/>
      <c r="M5" s="248"/>
      <c r="N5" s="248"/>
      <c r="O5" s="248"/>
    </row>
    <row r="6" spans="1:15" s="18" customFormat="1" ht="18.75" thickBot="1">
      <c r="A6" s="19"/>
      <c r="B6" s="374"/>
      <c r="C6" s="374"/>
      <c r="D6" s="374"/>
      <c r="E6" s="374"/>
      <c r="F6" s="374"/>
      <c r="G6" s="374"/>
      <c r="H6" s="374"/>
      <c r="I6" s="374"/>
      <c r="J6" s="374"/>
      <c r="M6" s="214" t="s">
        <v>22</v>
      </c>
      <c r="N6" s="213">
        <f>SUM(H9:H33)</f>
        <v>0</v>
      </c>
      <c r="O6" s="49">
        <f>IF(N6&gt;0,"kg","")</f>
      </c>
    </row>
    <row r="7" spans="1:15" s="18" customFormat="1" ht="18">
      <c r="A7" s="250"/>
      <c r="B7" s="242"/>
      <c r="C7" s="242"/>
      <c r="D7" s="242"/>
      <c r="E7" s="242"/>
      <c r="F7" s="242"/>
      <c r="G7" s="242"/>
      <c r="H7" s="242"/>
      <c r="I7" s="242"/>
      <c r="J7" s="242"/>
      <c r="M7" s="244"/>
      <c r="N7" s="243"/>
      <c r="O7" s="49"/>
    </row>
    <row r="8" spans="1:10" s="5" customFormat="1" ht="78" customHeight="1">
      <c r="A8" s="20"/>
      <c r="B8" s="209" t="s">
        <v>24</v>
      </c>
      <c r="C8" s="210" t="s">
        <v>25</v>
      </c>
      <c r="D8" s="210" t="s">
        <v>26</v>
      </c>
      <c r="E8" s="210" t="s">
        <v>27</v>
      </c>
      <c r="F8" s="170" t="s">
        <v>28</v>
      </c>
      <c r="G8" s="209" t="s">
        <v>29</v>
      </c>
      <c r="H8" s="381" t="s">
        <v>263</v>
      </c>
      <c r="I8" s="381"/>
      <c r="J8" s="30" t="s">
        <v>30</v>
      </c>
    </row>
    <row r="9" spans="1:14" ht="16.5">
      <c r="A9" s="3"/>
      <c r="B9" s="21"/>
      <c r="C9" s="22"/>
      <c r="D9" s="22"/>
      <c r="E9" s="22"/>
      <c r="F9" s="22"/>
      <c r="G9" s="106"/>
      <c r="H9" s="245">
        <f>IF(D9-E9+F9&lt;0,"error en los datos introducidos",IF(OR(D9&gt;0,E9&gt;0,F9&gt;0),IF(G9&gt;0,G9*(D9+F9-E9),"error introducir el % de COV"),0))</f>
        <v>0</v>
      </c>
      <c r="I9" s="246"/>
      <c r="J9" s="18">
        <f aca="true" t="shared" si="0" ref="J9:J33">IF(H9&gt;0,"kg","")</f>
      </c>
      <c r="N9" s="1"/>
    </row>
    <row r="10" spans="1:14" ht="16.5">
      <c r="A10" s="3"/>
      <c r="B10" s="24"/>
      <c r="C10" s="25"/>
      <c r="D10" s="25"/>
      <c r="E10" s="25"/>
      <c r="F10" s="22"/>
      <c r="G10" s="106"/>
      <c r="H10" s="245">
        <f aca="true" t="shared" si="1" ref="H10:H33">IF(D10-E10+F10&lt;0,"error en los datos introducidos",IF(OR(D10&gt;0,E10&gt;0,F10&gt;0),IF(G10&gt;0,G10*(D10+F10-E10),"error introducir el % de COV"),0))</f>
        <v>0</v>
      </c>
      <c r="I10" s="246"/>
      <c r="J10" s="18">
        <f t="shared" si="0"/>
      </c>
      <c r="N10" s="1"/>
    </row>
    <row r="11" spans="1:14" ht="16.5">
      <c r="A11" s="3"/>
      <c r="B11" s="25"/>
      <c r="C11" s="25"/>
      <c r="D11" s="25"/>
      <c r="E11" s="25"/>
      <c r="F11" s="22"/>
      <c r="G11" s="106"/>
      <c r="H11" s="245">
        <f t="shared" si="1"/>
        <v>0</v>
      </c>
      <c r="I11" s="246"/>
      <c r="J11" s="18">
        <f t="shared" si="0"/>
      </c>
      <c r="N11" s="1"/>
    </row>
    <row r="12" spans="1:14" ht="16.5">
      <c r="A12" s="3"/>
      <c r="B12" s="25"/>
      <c r="C12" s="25"/>
      <c r="D12" s="25"/>
      <c r="E12" s="25"/>
      <c r="F12" s="22"/>
      <c r="G12" s="106"/>
      <c r="H12" s="245">
        <f t="shared" si="1"/>
        <v>0</v>
      </c>
      <c r="I12" s="246"/>
      <c r="J12" s="18">
        <f t="shared" si="0"/>
      </c>
      <c r="N12" s="1"/>
    </row>
    <row r="13" spans="1:14" ht="16.5">
      <c r="A13" s="3"/>
      <c r="B13" s="25"/>
      <c r="C13" s="25"/>
      <c r="D13" s="25"/>
      <c r="E13" s="25"/>
      <c r="F13" s="22"/>
      <c r="G13" s="106"/>
      <c r="H13" s="245">
        <f t="shared" si="1"/>
        <v>0</v>
      </c>
      <c r="I13" s="246"/>
      <c r="J13" s="18">
        <f t="shared" si="0"/>
      </c>
      <c r="N13" s="1"/>
    </row>
    <row r="14" spans="1:14" ht="16.5">
      <c r="A14" s="3"/>
      <c r="B14" s="25"/>
      <c r="C14" s="25"/>
      <c r="D14" s="25"/>
      <c r="E14" s="25"/>
      <c r="F14" s="22"/>
      <c r="G14" s="106"/>
      <c r="H14" s="245">
        <f t="shared" si="1"/>
        <v>0</v>
      </c>
      <c r="I14" s="246"/>
      <c r="J14" s="18">
        <f t="shared" si="0"/>
      </c>
      <c r="N14" s="1"/>
    </row>
    <row r="15" spans="1:14" ht="16.5">
      <c r="A15" s="3"/>
      <c r="B15" s="25"/>
      <c r="C15" s="25"/>
      <c r="D15" s="25"/>
      <c r="E15" s="25"/>
      <c r="F15" s="22"/>
      <c r="G15" s="106"/>
      <c r="H15" s="245">
        <f t="shared" si="1"/>
        <v>0</v>
      </c>
      <c r="I15" s="246"/>
      <c r="J15" s="18">
        <f t="shared" si="0"/>
      </c>
      <c r="N15" s="1"/>
    </row>
    <row r="16" spans="1:14" ht="16.5">
      <c r="A16" s="3"/>
      <c r="B16" s="25"/>
      <c r="C16" s="25"/>
      <c r="D16" s="25"/>
      <c r="E16" s="25"/>
      <c r="F16" s="22"/>
      <c r="G16" s="106"/>
      <c r="H16" s="245">
        <f t="shared" si="1"/>
        <v>0</v>
      </c>
      <c r="I16" s="246"/>
      <c r="J16" s="18">
        <f t="shared" si="0"/>
      </c>
      <c r="N16" s="1"/>
    </row>
    <row r="17" spans="1:14" ht="16.5">
      <c r="A17" s="3"/>
      <c r="B17" s="25"/>
      <c r="C17" s="25"/>
      <c r="D17" s="25"/>
      <c r="E17" s="25"/>
      <c r="F17" s="22"/>
      <c r="G17" s="106"/>
      <c r="H17" s="245">
        <f t="shared" si="1"/>
        <v>0</v>
      </c>
      <c r="I17" s="246"/>
      <c r="J17" s="18">
        <f t="shared" si="0"/>
      </c>
      <c r="N17" s="1"/>
    </row>
    <row r="18" spans="1:14" ht="16.5">
      <c r="A18" s="3"/>
      <c r="B18" s="25"/>
      <c r="C18" s="25"/>
      <c r="D18" s="25"/>
      <c r="E18" s="25"/>
      <c r="F18" s="22"/>
      <c r="G18" s="106"/>
      <c r="H18" s="245">
        <f t="shared" si="1"/>
        <v>0</v>
      </c>
      <c r="I18" s="246"/>
      <c r="J18" s="18">
        <f t="shared" si="0"/>
      </c>
      <c r="N18" s="1"/>
    </row>
    <row r="19" spans="1:14" ht="16.5">
      <c r="A19" s="3"/>
      <c r="B19" s="25"/>
      <c r="C19" s="25"/>
      <c r="D19" s="25"/>
      <c r="E19" s="25"/>
      <c r="F19" s="22"/>
      <c r="G19" s="106"/>
      <c r="H19" s="245">
        <f t="shared" si="1"/>
        <v>0</v>
      </c>
      <c r="I19" s="246"/>
      <c r="J19" s="18">
        <f t="shared" si="0"/>
      </c>
      <c r="N19" s="1"/>
    </row>
    <row r="20" spans="1:14" ht="16.5">
      <c r="A20" s="3"/>
      <c r="B20" s="25"/>
      <c r="C20" s="25"/>
      <c r="D20" s="25"/>
      <c r="E20" s="25"/>
      <c r="F20" s="22"/>
      <c r="G20" s="106"/>
      <c r="H20" s="245">
        <f t="shared" si="1"/>
        <v>0</v>
      </c>
      <c r="I20" s="246"/>
      <c r="J20" s="18">
        <f t="shared" si="0"/>
      </c>
      <c r="N20" s="1"/>
    </row>
    <row r="21" spans="1:14" ht="16.5">
      <c r="A21" s="3"/>
      <c r="B21" s="25"/>
      <c r="C21" s="25"/>
      <c r="D21" s="25"/>
      <c r="E21" s="25"/>
      <c r="F21" s="22"/>
      <c r="G21" s="106"/>
      <c r="H21" s="245">
        <f t="shared" si="1"/>
        <v>0</v>
      </c>
      <c r="I21" s="246"/>
      <c r="J21" s="18">
        <f t="shared" si="0"/>
      </c>
      <c r="N21" s="1"/>
    </row>
    <row r="22" spans="1:14" ht="16.5">
      <c r="A22" s="3"/>
      <c r="B22" s="25"/>
      <c r="C22" s="25"/>
      <c r="D22" s="25"/>
      <c r="E22" s="25"/>
      <c r="F22" s="22"/>
      <c r="G22" s="106"/>
      <c r="H22" s="245">
        <f t="shared" si="1"/>
        <v>0</v>
      </c>
      <c r="I22" s="246"/>
      <c r="J22" s="18">
        <f t="shared" si="0"/>
      </c>
      <c r="N22" s="1"/>
    </row>
    <row r="23" spans="1:14" ht="16.5">
      <c r="A23" s="3"/>
      <c r="B23" s="25"/>
      <c r="C23" s="25"/>
      <c r="D23" s="25"/>
      <c r="E23" s="25"/>
      <c r="F23" s="22"/>
      <c r="G23" s="106"/>
      <c r="H23" s="245">
        <f t="shared" si="1"/>
        <v>0</v>
      </c>
      <c r="I23" s="246"/>
      <c r="J23" s="18">
        <f t="shared" si="0"/>
      </c>
      <c r="N23" s="1"/>
    </row>
    <row r="24" spans="1:14" ht="16.5">
      <c r="A24" s="3"/>
      <c r="B24" s="25"/>
      <c r="C24" s="25"/>
      <c r="D24" s="25"/>
      <c r="E24" s="25"/>
      <c r="F24" s="22"/>
      <c r="G24" s="106"/>
      <c r="H24" s="245">
        <f t="shared" si="1"/>
        <v>0</v>
      </c>
      <c r="I24" s="246"/>
      <c r="J24" s="18">
        <f t="shared" si="0"/>
      </c>
      <c r="N24" s="1"/>
    </row>
    <row r="25" spans="1:14" ht="16.5">
      <c r="A25" s="3"/>
      <c r="B25" s="25"/>
      <c r="C25" s="25"/>
      <c r="D25" s="25"/>
      <c r="E25" s="25"/>
      <c r="F25" s="22"/>
      <c r="G25" s="106"/>
      <c r="H25" s="245">
        <f t="shared" si="1"/>
        <v>0</v>
      </c>
      <c r="I25" s="246"/>
      <c r="J25" s="18">
        <f t="shared" si="0"/>
      </c>
      <c r="N25" s="1"/>
    </row>
    <row r="26" spans="1:14" ht="16.5">
      <c r="A26" s="3"/>
      <c r="B26" s="25"/>
      <c r="C26" s="25"/>
      <c r="D26" s="25"/>
      <c r="E26" s="25"/>
      <c r="F26" s="22"/>
      <c r="G26" s="106"/>
      <c r="H26" s="245">
        <f t="shared" si="1"/>
        <v>0</v>
      </c>
      <c r="I26" s="246"/>
      <c r="J26" s="18">
        <f t="shared" si="0"/>
      </c>
      <c r="N26" s="1"/>
    </row>
    <row r="27" spans="1:14" ht="16.5">
      <c r="A27" s="3"/>
      <c r="B27" s="25"/>
      <c r="C27" s="25"/>
      <c r="D27" s="25"/>
      <c r="E27" s="25"/>
      <c r="F27" s="22"/>
      <c r="G27" s="106"/>
      <c r="H27" s="245">
        <f t="shared" si="1"/>
        <v>0</v>
      </c>
      <c r="I27" s="246"/>
      <c r="J27" s="18">
        <f t="shared" si="0"/>
      </c>
      <c r="N27" s="1"/>
    </row>
    <row r="28" spans="1:14" ht="16.5">
      <c r="A28" s="3"/>
      <c r="B28" s="25"/>
      <c r="C28" s="25"/>
      <c r="D28" s="25"/>
      <c r="E28" s="25"/>
      <c r="F28" s="22"/>
      <c r="G28" s="106"/>
      <c r="H28" s="245">
        <f t="shared" si="1"/>
        <v>0</v>
      </c>
      <c r="I28" s="246"/>
      <c r="J28" s="18">
        <f t="shared" si="0"/>
      </c>
      <c r="N28" s="1"/>
    </row>
    <row r="29" spans="1:14" ht="16.5">
      <c r="A29" s="3"/>
      <c r="B29" s="25"/>
      <c r="C29" s="25"/>
      <c r="D29" s="25"/>
      <c r="E29" s="25"/>
      <c r="F29" s="22"/>
      <c r="G29" s="106"/>
      <c r="H29" s="245">
        <f t="shared" si="1"/>
        <v>0</v>
      </c>
      <c r="I29" s="246"/>
      <c r="J29" s="18">
        <f t="shared" si="0"/>
      </c>
      <c r="N29" s="1"/>
    </row>
    <row r="30" spans="1:14" ht="16.5">
      <c r="A30" s="3"/>
      <c r="B30" s="25"/>
      <c r="C30" s="25"/>
      <c r="D30" s="25"/>
      <c r="E30" s="25"/>
      <c r="F30" s="22"/>
      <c r="G30" s="106"/>
      <c r="H30" s="245">
        <f t="shared" si="1"/>
        <v>0</v>
      </c>
      <c r="I30" s="246"/>
      <c r="J30" s="18">
        <f t="shared" si="0"/>
      </c>
      <c r="N30" s="1"/>
    </row>
    <row r="31" spans="1:14" ht="16.5">
      <c r="A31" s="3"/>
      <c r="B31" s="25"/>
      <c r="C31" s="25"/>
      <c r="D31" s="25"/>
      <c r="E31" s="25"/>
      <c r="F31" s="22"/>
      <c r="G31" s="106"/>
      <c r="H31" s="245">
        <f t="shared" si="1"/>
        <v>0</v>
      </c>
      <c r="I31" s="246"/>
      <c r="J31" s="18">
        <f t="shared" si="0"/>
      </c>
      <c r="N31" s="1"/>
    </row>
    <row r="32" spans="1:14" ht="16.5">
      <c r="A32" s="3"/>
      <c r="B32" s="25"/>
      <c r="C32" s="25"/>
      <c r="D32" s="25"/>
      <c r="E32" s="25"/>
      <c r="F32" s="22"/>
      <c r="G32" s="106"/>
      <c r="H32" s="245">
        <f t="shared" si="1"/>
        <v>0</v>
      </c>
      <c r="I32" s="246"/>
      <c r="J32" s="18">
        <f t="shared" si="0"/>
      </c>
      <c r="N32" s="1"/>
    </row>
    <row r="33" spans="1:14" ht="16.5">
      <c r="A33" s="3"/>
      <c r="B33" s="25"/>
      <c r="C33" s="25"/>
      <c r="D33" s="25"/>
      <c r="E33" s="25"/>
      <c r="F33" s="22"/>
      <c r="G33" s="106"/>
      <c r="H33" s="245">
        <f t="shared" si="1"/>
        <v>0</v>
      </c>
      <c r="I33" s="246"/>
      <c r="J33" s="18">
        <f t="shared" si="0"/>
      </c>
      <c r="N33" s="1"/>
    </row>
    <row r="34" spans="1:14" s="29" customFormat="1" ht="15">
      <c r="A34" s="18"/>
      <c r="B34" s="18"/>
      <c r="C34" s="18"/>
      <c r="D34" s="18"/>
      <c r="E34" s="18"/>
      <c r="F34" s="18"/>
      <c r="G34" s="27"/>
      <c r="H34" s="28"/>
      <c r="I34" s="28"/>
      <c r="J34" s="18"/>
      <c r="N34" s="18"/>
    </row>
    <row r="35" spans="1:14" ht="18" customHeight="1" hidden="1">
      <c r="A35" s="379"/>
      <c r="B35" s="379"/>
      <c r="C35" s="379"/>
      <c r="D35" s="379"/>
      <c r="E35" s="379"/>
      <c r="F35" s="379"/>
      <c r="G35" s="379"/>
      <c r="H35" s="379"/>
      <c r="I35" s="379"/>
      <c r="J35" s="379"/>
      <c r="K35" s="379"/>
      <c r="L35" s="379"/>
      <c r="M35" s="379"/>
      <c r="N35" s="379"/>
    </row>
    <row r="36" spans="1:14" s="29" customFormat="1" ht="15" customHeight="1" hidden="1">
      <c r="A36" s="379"/>
      <c r="B36" s="379"/>
      <c r="C36" s="379"/>
      <c r="D36" s="379"/>
      <c r="E36" s="379"/>
      <c r="F36" s="379"/>
      <c r="G36" s="379"/>
      <c r="H36" s="379"/>
      <c r="I36" s="379"/>
      <c r="J36" s="379"/>
      <c r="K36" s="379"/>
      <c r="L36" s="379"/>
      <c r="M36" s="379"/>
      <c r="N36" s="379"/>
    </row>
    <row r="37" spans="1:14" ht="30.75" customHeight="1" hidden="1">
      <c r="A37" s="379"/>
      <c r="B37" s="379"/>
      <c r="C37" s="379"/>
      <c r="D37" s="379"/>
      <c r="E37" s="379"/>
      <c r="F37" s="379"/>
      <c r="G37" s="379"/>
      <c r="H37" s="379"/>
      <c r="I37" s="379"/>
      <c r="J37" s="379"/>
      <c r="K37" s="379"/>
      <c r="L37" s="379"/>
      <c r="M37" s="30"/>
      <c r="N37" s="30"/>
    </row>
    <row r="38" spans="1:15" ht="23.25" thickBot="1">
      <c r="A38" s="251" t="s">
        <v>289</v>
      </c>
      <c r="B38" s="252"/>
      <c r="C38" s="252"/>
      <c r="D38" s="252"/>
      <c r="E38" s="252"/>
      <c r="F38" s="252"/>
      <c r="G38" s="252"/>
      <c r="H38" s="252"/>
      <c r="I38" s="252"/>
      <c r="J38" s="252"/>
      <c r="K38" s="252"/>
      <c r="L38" s="253"/>
      <c r="M38" s="253"/>
      <c r="N38" s="253"/>
      <c r="O38" s="253"/>
    </row>
    <row r="39" spans="1:15" ht="18.75" thickBot="1">
      <c r="A39" s="1"/>
      <c r="B39" s="374"/>
      <c r="C39" s="374"/>
      <c r="D39" s="374"/>
      <c r="E39" s="374"/>
      <c r="F39" s="374"/>
      <c r="G39" s="374"/>
      <c r="H39" s="374"/>
      <c r="I39" s="374"/>
      <c r="J39" s="374"/>
      <c r="M39" s="214" t="s">
        <v>22</v>
      </c>
      <c r="N39" s="215">
        <f>SUM(K41:K49)</f>
        <v>0</v>
      </c>
      <c r="O39" s="49">
        <f>IF(N39&gt;0,"kg","")</f>
      </c>
    </row>
    <row r="40" spans="1:13" ht="65.25" customHeight="1">
      <c r="A40" s="209" t="s">
        <v>35</v>
      </c>
      <c r="B40" s="209" t="s">
        <v>24</v>
      </c>
      <c r="C40" s="210" t="s">
        <v>25</v>
      </c>
      <c r="D40" s="380" t="s">
        <v>31</v>
      </c>
      <c r="E40" s="380"/>
      <c r="F40" s="211" t="s">
        <v>32</v>
      </c>
      <c r="G40" s="208" t="s">
        <v>33</v>
      </c>
      <c r="H40" s="208" t="s">
        <v>34</v>
      </c>
      <c r="I40" s="170" t="s">
        <v>28</v>
      </c>
      <c r="J40" s="209" t="s">
        <v>29</v>
      </c>
      <c r="K40" s="381" t="s">
        <v>263</v>
      </c>
      <c r="L40" s="381"/>
      <c r="M40" s="30" t="s">
        <v>30</v>
      </c>
    </row>
    <row r="41" spans="1:13" ht="15.75" customHeight="1">
      <c r="A41" s="22"/>
      <c r="B41" s="22"/>
      <c r="C41" s="22"/>
      <c r="D41" s="377"/>
      <c r="E41" s="377"/>
      <c r="F41" s="22"/>
      <c r="G41" s="22"/>
      <c r="H41" s="22"/>
      <c r="I41" s="22"/>
      <c r="J41" s="31"/>
      <c r="K41" s="245">
        <f>IF(G41-H41+I41&lt;0,"error en los datos introducidos",IF(OR(G41&gt;0,H41&gt;0,I41&gt;0),IF(J41&gt;0,J41*(G41+I41-H41),"error introducir el % de COV"),0))</f>
        <v>0</v>
      </c>
      <c r="L41" s="246"/>
      <c r="M41" s="18">
        <f aca="true" t="shared" si="2" ref="M41:M49">IF(K41&gt;0,"kg","")</f>
      </c>
    </row>
    <row r="42" spans="1:13" ht="15.75" customHeight="1">
      <c r="A42" s="25"/>
      <c r="B42" s="25"/>
      <c r="C42" s="25"/>
      <c r="D42" s="375"/>
      <c r="E42" s="376"/>
      <c r="F42" s="25"/>
      <c r="G42" s="25"/>
      <c r="H42" s="25"/>
      <c r="I42" s="25"/>
      <c r="J42" s="26"/>
      <c r="K42" s="245">
        <f aca="true" t="shared" si="3" ref="K42:K49">IF(G42-H42+I42&lt;0,"error en los datos introducidos",IF(OR(G42&gt;0,H42&gt;0,I42&gt;0),IF(J42&gt;0,J42*(G42+I42-H42),"error introducir el % de COV"),0))</f>
        <v>0</v>
      </c>
      <c r="L42" s="246"/>
      <c r="M42" s="18">
        <f t="shared" si="2"/>
      </c>
    </row>
    <row r="43" spans="1:13" ht="15" customHeight="1">
      <c r="A43" s="25"/>
      <c r="B43" s="25"/>
      <c r="C43" s="25"/>
      <c r="D43" s="375"/>
      <c r="E43" s="376"/>
      <c r="F43" s="25"/>
      <c r="G43" s="25"/>
      <c r="H43" s="25"/>
      <c r="I43" s="25"/>
      <c r="J43" s="26"/>
      <c r="K43" s="245">
        <f t="shared" si="3"/>
        <v>0</v>
      </c>
      <c r="L43" s="246"/>
      <c r="M43" s="18">
        <f t="shared" si="2"/>
      </c>
    </row>
    <row r="44" spans="1:13" ht="16.5">
      <c r="A44" s="25"/>
      <c r="B44" s="25"/>
      <c r="C44" s="25"/>
      <c r="D44" s="375"/>
      <c r="E44" s="376"/>
      <c r="F44" s="25"/>
      <c r="G44" s="25"/>
      <c r="H44" s="25"/>
      <c r="I44" s="25"/>
      <c r="J44" s="26"/>
      <c r="K44" s="245">
        <f t="shared" si="3"/>
        <v>0</v>
      </c>
      <c r="L44" s="246"/>
      <c r="M44" s="18">
        <f t="shared" si="2"/>
      </c>
    </row>
    <row r="45" spans="1:13" ht="16.5">
      <c r="A45" s="25"/>
      <c r="B45" s="25"/>
      <c r="C45" s="25"/>
      <c r="D45" s="375"/>
      <c r="E45" s="376"/>
      <c r="F45" s="25"/>
      <c r="G45" s="25"/>
      <c r="H45" s="25"/>
      <c r="I45" s="25"/>
      <c r="J45" s="26"/>
      <c r="K45" s="245">
        <f t="shared" si="3"/>
        <v>0</v>
      </c>
      <c r="L45" s="246"/>
      <c r="M45" s="18">
        <f t="shared" si="2"/>
      </c>
    </row>
    <row r="46" spans="1:13" ht="16.5">
      <c r="A46" s="25"/>
      <c r="B46" s="25"/>
      <c r="C46" s="25"/>
      <c r="D46" s="375"/>
      <c r="E46" s="376"/>
      <c r="F46" s="25"/>
      <c r="G46" s="25"/>
      <c r="H46" s="25"/>
      <c r="I46" s="25"/>
      <c r="J46" s="26"/>
      <c r="K46" s="245">
        <f t="shared" si="3"/>
        <v>0</v>
      </c>
      <c r="L46" s="246"/>
      <c r="M46" s="18">
        <f t="shared" si="2"/>
      </c>
    </row>
    <row r="47" spans="1:14" s="29" customFormat="1" ht="18">
      <c r="A47" s="25"/>
      <c r="B47" s="25"/>
      <c r="C47" s="25"/>
      <c r="D47" s="375"/>
      <c r="E47" s="376"/>
      <c r="F47" s="25"/>
      <c r="G47" s="25"/>
      <c r="H47" s="25"/>
      <c r="I47" s="25"/>
      <c r="J47" s="26"/>
      <c r="K47" s="245">
        <f t="shared" si="3"/>
        <v>0</v>
      </c>
      <c r="L47" s="246"/>
      <c r="M47" s="18">
        <f t="shared" si="2"/>
      </c>
      <c r="N47" s="212"/>
    </row>
    <row r="48" spans="1:14" ht="18">
      <c r="A48" s="25"/>
      <c r="B48" s="25"/>
      <c r="C48" s="25"/>
      <c r="D48" s="375"/>
      <c r="E48" s="376"/>
      <c r="F48" s="25"/>
      <c r="G48" s="25"/>
      <c r="H48" s="25"/>
      <c r="I48" s="25"/>
      <c r="J48" s="26"/>
      <c r="K48" s="245">
        <f t="shared" si="3"/>
        <v>0</v>
      </c>
      <c r="L48" s="246"/>
      <c r="M48" s="18">
        <f t="shared" si="2"/>
      </c>
      <c r="N48" s="212"/>
    </row>
    <row r="49" spans="1:14" ht="18">
      <c r="A49" s="25"/>
      <c r="B49" s="25"/>
      <c r="C49" s="25"/>
      <c r="D49" s="375"/>
      <c r="E49" s="376"/>
      <c r="F49" s="25"/>
      <c r="G49" s="25"/>
      <c r="H49" s="25"/>
      <c r="I49" s="25"/>
      <c r="J49" s="26"/>
      <c r="K49" s="245">
        <f t="shared" si="3"/>
        <v>0</v>
      </c>
      <c r="L49" s="246"/>
      <c r="M49" s="18">
        <f t="shared" si="2"/>
      </c>
      <c r="N49" s="7"/>
    </row>
    <row r="50" spans="1:12" ht="18.75" customHeight="1">
      <c r="A50" s="383"/>
      <c r="B50" s="383"/>
      <c r="C50" s="383"/>
      <c r="D50" s="383"/>
      <c r="E50" s="383"/>
      <c r="F50" s="383"/>
      <c r="G50" s="383"/>
      <c r="H50" s="383"/>
      <c r="I50" s="383"/>
      <c r="J50" s="383"/>
      <c r="K50" s="383"/>
      <c r="L50" s="383"/>
    </row>
    <row r="51" spans="1:15" ht="22.5" customHeight="1">
      <c r="A51" s="251" t="s">
        <v>291</v>
      </c>
      <c r="B51" s="258"/>
      <c r="C51" s="258"/>
      <c r="D51" s="258"/>
      <c r="E51" s="258"/>
      <c r="F51" s="258"/>
      <c r="G51" s="258"/>
      <c r="H51" s="258"/>
      <c r="I51" s="258"/>
      <c r="J51" s="258"/>
      <c r="K51" s="258"/>
      <c r="L51" s="253"/>
      <c r="M51" s="253"/>
      <c r="N51" s="253"/>
      <c r="O51" s="253"/>
    </row>
    <row r="52" spans="1:15" s="131" customFormat="1" ht="17.25" customHeight="1" thickBot="1">
      <c r="A52" s="255"/>
      <c r="B52" s="255"/>
      <c r="C52" s="255"/>
      <c r="D52" s="255"/>
      <c r="E52" s="255"/>
      <c r="F52" s="255"/>
      <c r="G52" s="255"/>
      <c r="H52" s="255"/>
      <c r="I52" s="255"/>
      <c r="J52" s="255"/>
      <c r="K52" s="255"/>
      <c r="L52" s="255"/>
      <c r="M52" s="255"/>
      <c r="N52" s="255"/>
      <c r="O52" s="255"/>
    </row>
    <row r="53" spans="1:15" ht="17.25" customHeight="1" thickBot="1">
      <c r="A53" s="32"/>
      <c r="K53" s="32"/>
      <c r="L53" s="32"/>
      <c r="M53" s="214" t="s">
        <v>22</v>
      </c>
      <c r="N53" s="215">
        <f>SUM(K55:L61)</f>
        <v>0</v>
      </c>
      <c r="O53" s="49">
        <f>IF(N53&gt;0,"kg","")</f>
      </c>
    </row>
    <row r="54" spans="1:13" ht="50.25" customHeight="1">
      <c r="A54" s="209" t="s">
        <v>35</v>
      </c>
      <c r="B54" s="209" t="s">
        <v>24</v>
      </c>
      <c r="C54" s="210" t="s">
        <v>25</v>
      </c>
      <c r="D54" s="380" t="s">
        <v>31</v>
      </c>
      <c r="E54" s="380"/>
      <c r="F54" s="211" t="s">
        <v>32</v>
      </c>
      <c r="G54" s="208" t="s">
        <v>33</v>
      </c>
      <c r="H54" s="208" t="s">
        <v>34</v>
      </c>
      <c r="I54" s="170" t="s">
        <v>28</v>
      </c>
      <c r="J54" s="209" t="s">
        <v>29</v>
      </c>
      <c r="K54" s="381" t="s">
        <v>263</v>
      </c>
      <c r="L54" s="381"/>
      <c r="M54" s="30" t="s">
        <v>30</v>
      </c>
    </row>
    <row r="55" spans="1:13" ht="16.5">
      <c r="A55" s="22"/>
      <c r="B55" s="22"/>
      <c r="C55" s="22"/>
      <c r="D55" s="377"/>
      <c r="E55" s="377"/>
      <c r="F55" s="22"/>
      <c r="G55" s="22"/>
      <c r="H55" s="22"/>
      <c r="I55" s="22"/>
      <c r="J55" s="105"/>
      <c r="K55" s="245">
        <f aca="true" t="shared" si="4" ref="K55:K61">IF(G55-H55+I55&lt;0,"error en los datos introducidos",IF(OR(G55&gt;0,H55&gt;0,I55&gt;0),IF(J55&gt;0,J55*(G55+I55-H55),"error introducir el % de COV"),0))</f>
        <v>0</v>
      </c>
      <c r="L55" s="246"/>
      <c r="M55" s="18">
        <f aca="true" t="shared" si="5" ref="M55:M61">IF(K55&gt;0,"kg","")</f>
      </c>
    </row>
    <row r="56" spans="1:13" ht="16.5">
      <c r="A56" s="25"/>
      <c r="B56" s="25"/>
      <c r="C56" s="22"/>
      <c r="D56" s="378"/>
      <c r="E56" s="378"/>
      <c r="F56" s="25"/>
      <c r="G56" s="25"/>
      <c r="H56" s="25"/>
      <c r="I56" s="25"/>
      <c r="J56" s="105"/>
      <c r="K56" s="245">
        <f t="shared" si="4"/>
        <v>0</v>
      </c>
      <c r="L56" s="246">
        <v>0</v>
      </c>
      <c r="M56" s="18">
        <f t="shared" si="5"/>
      </c>
    </row>
    <row r="57" spans="1:13" ht="16.5">
      <c r="A57" s="25"/>
      <c r="B57" s="25"/>
      <c r="C57" s="22"/>
      <c r="D57" s="378"/>
      <c r="E57" s="378"/>
      <c r="F57" s="25"/>
      <c r="G57" s="22"/>
      <c r="H57" s="25"/>
      <c r="I57" s="25"/>
      <c r="J57" s="105"/>
      <c r="K57" s="245">
        <f t="shared" si="4"/>
        <v>0</v>
      </c>
      <c r="L57" s="246"/>
      <c r="M57" s="18">
        <f t="shared" si="5"/>
      </c>
    </row>
    <row r="58" spans="1:13" ht="16.5">
      <c r="A58" s="25"/>
      <c r="B58" s="25"/>
      <c r="C58" s="22"/>
      <c r="D58" s="378"/>
      <c r="E58" s="378"/>
      <c r="F58" s="25"/>
      <c r="G58" s="25"/>
      <c r="H58" s="25"/>
      <c r="I58" s="25"/>
      <c r="J58" s="105"/>
      <c r="K58" s="245">
        <f t="shared" si="4"/>
        <v>0</v>
      </c>
      <c r="L58" s="246"/>
      <c r="M58" s="18">
        <f t="shared" si="5"/>
      </c>
    </row>
    <row r="59" spans="1:14" s="29" customFormat="1" ht="18">
      <c r="A59" s="25"/>
      <c r="B59" s="25"/>
      <c r="C59" s="22"/>
      <c r="D59" s="378"/>
      <c r="E59" s="378"/>
      <c r="F59" s="25"/>
      <c r="G59" s="22"/>
      <c r="H59" s="25"/>
      <c r="I59" s="25"/>
      <c r="J59" s="105"/>
      <c r="K59" s="245">
        <f t="shared" si="4"/>
        <v>0</v>
      </c>
      <c r="L59" s="246"/>
      <c r="M59" s="18">
        <f t="shared" si="5"/>
      </c>
      <c r="N59" s="192"/>
    </row>
    <row r="60" spans="1:14" ht="18" customHeight="1">
      <c r="A60" s="25"/>
      <c r="B60" s="25"/>
      <c r="C60" s="22"/>
      <c r="D60" s="378"/>
      <c r="E60" s="378"/>
      <c r="F60" s="25"/>
      <c r="G60" s="25"/>
      <c r="H60" s="25"/>
      <c r="I60" s="25"/>
      <c r="J60" s="105"/>
      <c r="K60" s="245">
        <f t="shared" si="4"/>
        <v>0</v>
      </c>
      <c r="L60" s="246"/>
      <c r="M60" s="18">
        <f t="shared" si="5"/>
      </c>
      <c r="N60" s="191"/>
    </row>
    <row r="61" spans="1:14" ht="18" customHeight="1">
      <c r="A61" s="25"/>
      <c r="B61" s="25"/>
      <c r="C61" s="22"/>
      <c r="D61" s="378"/>
      <c r="E61" s="378"/>
      <c r="F61" s="25"/>
      <c r="G61" s="22"/>
      <c r="H61" s="25"/>
      <c r="I61" s="25"/>
      <c r="J61" s="105"/>
      <c r="K61" s="245">
        <f t="shared" si="4"/>
        <v>0</v>
      </c>
      <c r="L61" s="246"/>
      <c r="M61" s="18">
        <f t="shared" si="5"/>
      </c>
      <c r="N61" s="191"/>
    </row>
    <row r="62" spans="1:14" ht="18" customHeight="1">
      <c r="A62" s="191"/>
      <c r="B62" s="191"/>
      <c r="C62" s="191"/>
      <c r="D62" s="191"/>
      <c r="E62" s="191"/>
      <c r="F62" s="191"/>
      <c r="G62" s="191"/>
      <c r="H62" s="191"/>
      <c r="I62" s="191"/>
      <c r="J62" s="191"/>
      <c r="K62" s="191"/>
      <c r="L62" s="191"/>
      <c r="M62" s="191"/>
      <c r="N62" s="191"/>
    </row>
  </sheetData>
  <sheetProtection selectLockedCells="1" selectUnlockedCells="1"/>
  <mergeCells count="28">
    <mergeCell ref="B6:J6"/>
    <mergeCell ref="D61:E61"/>
    <mergeCell ref="B3:K4"/>
    <mergeCell ref="H8:I8"/>
    <mergeCell ref="D59:E59"/>
    <mergeCell ref="D60:E60"/>
    <mergeCell ref="A50:L50"/>
    <mergeCell ref="D54:E54"/>
    <mergeCell ref="K54:L54"/>
    <mergeCell ref="D58:E58"/>
    <mergeCell ref="A35:N35"/>
    <mergeCell ref="A36:N36"/>
    <mergeCell ref="A37:L37"/>
    <mergeCell ref="D40:E40"/>
    <mergeCell ref="K40:L40"/>
    <mergeCell ref="B39:J39"/>
    <mergeCell ref="D44:E44"/>
    <mergeCell ref="D45:E45"/>
    <mergeCell ref="D46:E46"/>
    <mergeCell ref="D41:E41"/>
    <mergeCell ref="D42:E42"/>
    <mergeCell ref="D43:E43"/>
    <mergeCell ref="D47:E47"/>
    <mergeCell ref="D48:E48"/>
    <mergeCell ref="D49:E49"/>
    <mergeCell ref="D55:E55"/>
    <mergeCell ref="D56:E56"/>
    <mergeCell ref="D57:E57"/>
  </mergeCells>
  <printOptions/>
  <pageMargins left="0.7480314960629921" right="0.7480314960629921" top="0.984251968503937" bottom="0.984251968503937" header="0.5118110236220472" footer="0.5118110236220472"/>
  <pageSetup horizontalDpi="300" verticalDpi="300" orientation="landscape" paperSize="9" scale="55" r:id="rId4"/>
  <headerFooter alignWithMargins="0">
    <oddHeader>&amp;R&amp;G</oddHeader>
  </headerFooter>
  <rowBreaks count="1" manualBreakCount="1">
    <brk id="33" max="14" man="1"/>
  </rowBreaks>
  <legacyDrawing r:id="rId2"/>
  <legacyDrawingHF r:id="rId3"/>
</worksheet>
</file>

<file path=xl/worksheets/sheet4.xml><?xml version="1.0" encoding="utf-8"?>
<worksheet xmlns="http://schemas.openxmlformats.org/spreadsheetml/2006/main" xmlns:r="http://schemas.openxmlformats.org/officeDocument/2006/relationships">
  <sheetPr codeName="Hoja17"/>
  <dimension ref="A2:N10"/>
  <sheetViews>
    <sheetView showGridLines="0" view="pageBreakPreview" zoomScale="75" zoomScaleSheetLayoutView="75" zoomScalePageLayoutView="0" workbookViewId="0" topLeftCell="A1">
      <selection activeCell="M3" sqref="M3"/>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18" customHeight="1"/>
    <row r="2" spans="1:14" s="12" customFormat="1" ht="23.25" thickBot="1">
      <c r="A2" s="296">
        <f>PGD!C2</f>
        <v>0</v>
      </c>
      <c r="B2" s="296"/>
      <c r="C2" s="296"/>
      <c r="D2" s="296"/>
      <c r="E2" s="296"/>
      <c r="F2" s="296"/>
      <c r="G2" s="296"/>
      <c r="H2" s="296"/>
      <c r="I2" s="296"/>
      <c r="J2" s="296"/>
      <c r="K2" s="296"/>
      <c r="L2" s="296" t="s">
        <v>17</v>
      </c>
      <c r="M2" s="296">
        <f>PGD!C5</f>
        <v>0</v>
      </c>
      <c r="N2" s="296"/>
    </row>
    <row r="3" spans="1:14" ht="75" customHeight="1" thickBot="1">
      <c r="A3" s="33" t="s">
        <v>36</v>
      </c>
      <c r="B3" s="384" t="s">
        <v>37</v>
      </c>
      <c r="C3" s="384"/>
      <c r="D3" s="384"/>
      <c r="E3" s="384"/>
      <c r="F3" s="384"/>
      <c r="G3" s="384"/>
      <c r="H3" s="384"/>
      <c r="I3" s="384"/>
      <c r="J3" s="384"/>
      <c r="K3" s="384"/>
      <c r="L3" s="297" t="s">
        <v>38</v>
      </c>
      <c r="M3" s="298"/>
      <c r="N3" s="49">
        <f>IF(M3&gt;0,"kg","")</f>
      </c>
    </row>
    <row r="4" spans="1:13" ht="16.5" customHeight="1">
      <c r="A4" s="36"/>
      <c r="B4" s="37"/>
      <c r="C4" s="37"/>
      <c r="D4" s="37"/>
      <c r="E4" s="37"/>
      <c r="F4" s="37"/>
      <c r="G4" s="37"/>
      <c r="H4" s="37"/>
      <c r="I4" s="37"/>
      <c r="J4" s="37"/>
      <c r="K4" s="37"/>
      <c r="L4" s="38"/>
      <c r="M4" s="18"/>
    </row>
    <row r="5" spans="1:13" ht="16.5" customHeight="1">
      <c r="A5" s="385" t="s">
        <v>251</v>
      </c>
      <c r="B5" s="385"/>
      <c r="C5" s="385"/>
      <c r="D5" s="385"/>
      <c r="E5" s="385"/>
      <c r="F5" s="385"/>
      <c r="G5" s="385"/>
      <c r="H5" s="385"/>
      <c r="I5" s="385"/>
      <c r="J5" s="385"/>
      <c r="K5" s="385"/>
      <c r="L5" s="385"/>
      <c r="M5" s="385"/>
    </row>
    <row r="6" spans="1:13" ht="16.5" customHeight="1" thickBot="1">
      <c r="A6" s="385"/>
      <c r="B6" s="385"/>
      <c r="C6" s="385"/>
      <c r="D6" s="385"/>
      <c r="E6" s="385"/>
      <c r="F6" s="385"/>
      <c r="G6" s="385"/>
      <c r="H6" s="385"/>
      <c r="I6" s="385"/>
      <c r="J6" s="385"/>
      <c r="K6" s="385"/>
      <c r="L6" s="385"/>
      <c r="M6" s="385"/>
    </row>
    <row r="7" spans="1:13" s="18" customFormat="1" ht="82.5" customHeight="1" thickBot="1">
      <c r="A7" s="386"/>
      <c r="B7" s="387"/>
      <c r="C7" s="387"/>
      <c r="D7" s="387"/>
      <c r="E7" s="387"/>
      <c r="F7" s="387"/>
      <c r="G7" s="387"/>
      <c r="H7" s="387"/>
      <c r="I7" s="387"/>
      <c r="J7" s="387"/>
      <c r="K7" s="387"/>
      <c r="L7" s="387"/>
      <c r="M7" s="388"/>
    </row>
    <row r="8" spans="1:13" s="18" customFormat="1" ht="18" thickBot="1">
      <c r="A8" s="6" t="s">
        <v>39</v>
      </c>
      <c r="B8" s="115"/>
      <c r="C8" s="115"/>
      <c r="D8" s="116"/>
      <c r="E8" s="116"/>
      <c r="F8" s="117"/>
      <c r="G8" s="115"/>
      <c r="H8" s="116"/>
      <c r="I8" s="116"/>
      <c r="J8" s="116"/>
      <c r="K8" s="116"/>
      <c r="L8" s="116"/>
      <c r="M8" s="118"/>
    </row>
    <row r="9" spans="1:13" s="18" customFormat="1" ht="93.75" customHeight="1" thickBot="1">
      <c r="A9" s="386"/>
      <c r="B9" s="387"/>
      <c r="C9" s="387"/>
      <c r="D9" s="387"/>
      <c r="E9" s="387"/>
      <c r="F9" s="387"/>
      <c r="G9" s="387"/>
      <c r="H9" s="387"/>
      <c r="I9" s="387"/>
      <c r="J9" s="387"/>
      <c r="K9" s="387"/>
      <c r="L9" s="387"/>
      <c r="M9" s="388"/>
    </row>
    <row r="10" spans="1:13" ht="15">
      <c r="A10" s="44"/>
      <c r="B10" s="44"/>
      <c r="C10" s="44"/>
      <c r="D10" s="44"/>
      <c r="E10" s="44"/>
      <c r="F10" s="44"/>
      <c r="G10" s="45"/>
      <c r="H10" s="46"/>
      <c r="I10" s="46"/>
      <c r="J10" s="46"/>
      <c r="K10" s="46"/>
      <c r="L10" s="46"/>
      <c r="M10" s="46"/>
    </row>
  </sheetData>
  <sheetProtection selectLockedCells="1" selectUnlockedCells="1"/>
  <mergeCells count="4">
    <mergeCell ref="B3:K3"/>
    <mergeCell ref="A5:M6"/>
    <mergeCell ref="A7:M7"/>
    <mergeCell ref="A9:M9"/>
  </mergeCells>
  <printOptions/>
  <pageMargins left="0.7480314960629921" right="0.7480314960629921" top="0.984251968503937" bottom="0.984251968503937" header="0.5118110236220472" footer="0.5118110236220472"/>
  <pageSetup horizontalDpi="300" verticalDpi="300" orientation="landscape" paperSize="9" scale="77" r:id="rId2"/>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Hoja18">
    <tabColor indexed="26"/>
  </sheetPr>
  <dimension ref="A2:AK66"/>
  <sheetViews>
    <sheetView showGridLines="0" showZeros="0" view="pageBreakPreview" zoomScale="75" zoomScaleNormal="75" zoomScaleSheetLayoutView="75" zoomScalePageLayoutView="0" workbookViewId="0" topLeftCell="A19">
      <selection activeCell="D10" sqref="D10"/>
    </sheetView>
  </sheetViews>
  <sheetFormatPr defaultColWidth="7.625" defaultRowHeight="15"/>
  <cols>
    <col min="1" max="1" width="7.625" style="0" customWidth="1"/>
    <col min="2" max="2" width="12.625" style="0" customWidth="1"/>
    <col min="3" max="3" width="8.125" style="0" bestFit="1" customWidth="1"/>
    <col min="4" max="4" width="7.625" style="0" customWidth="1"/>
    <col min="5" max="5" width="10.125" style="0" hidden="1" customWidth="1"/>
    <col min="6" max="6" width="7.125" style="0" customWidth="1"/>
    <col min="7" max="7" width="13.50390625" style="0" hidden="1" customWidth="1"/>
    <col min="8" max="8" width="7.125" style="0" customWidth="1"/>
    <col min="9" max="9" width="10.625" style="0" customWidth="1"/>
    <col min="10" max="10" width="7.625" style="0" customWidth="1"/>
    <col min="11" max="11" width="9.00390625" style="0" customWidth="1"/>
    <col min="12" max="12" width="14.125" style="0" customWidth="1"/>
    <col min="13" max="13" width="9.00390625" style="0" customWidth="1"/>
    <col min="14" max="14" width="9.75390625" style="0" customWidth="1"/>
    <col min="15" max="15" width="10.625" style="0" customWidth="1"/>
    <col min="16" max="16" width="8.375" style="0" customWidth="1"/>
    <col min="17" max="17" width="17.00390625" style="0" customWidth="1"/>
    <col min="18" max="18" width="10.50390625" style="0" customWidth="1"/>
    <col min="19" max="19" width="7.625" style="0" customWidth="1"/>
    <col min="20" max="20" width="9.625" style="0" customWidth="1"/>
    <col min="21" max="21" width="15.125" style="0" customWidth="1"/>
    <col min="22" max="22" width="18.75390625" style="0" customWidth="1"/>
    <col min="23" max="23" width="10.125" style="0" hidden="1" customWidth="1"/>
    <col min="24" max="26" width="0" style="0" hidden="1" customWidth="1"/>
  </cols>
  <sheetData>
    <row r="1" ht="14.25" customHeight="1"/>
    <row r="2" spans="1:22" s="12" customFormat="1" ht="23.25" thickBot="1">
      <c r="A2" s="296">
        <f>PGD!C2</f>
        <v>0</v>
      </c>
      <c r="B2" s="296"/>
      <c r="C2" s="296"/>
      <c r="D2" s="296"/>
      <c r="E2" s="296"/>
      <c r="F2" s="296"/>
      <c r="G2" s="296"/>
      <c r="H2" s="296"/>
      <c r="I2" s="296"/>
      <c r="J2" s="296"/>
      <c r="K2" s="296"/>
      <c r="L2" s="296"/>
      <c r="M2" s="296"/>
      <c r="N2" s="296"/>
      <c r="O2" s="296"/>
      <c r="P2" s="296"/>
      <c r="Q2" s="296"/>
      <c r="R2" s="296"/>
      <c r="S2" s="296"/>
      <c r="T2" s="296" t="s">
        <v>17</v>
      </c>
      <c r="U2" s="296">
        <f>PGD!C5</f>
        <v>0</v>
      </c>
      <c r="V2" s="296"/>
    </row>
    <row r="3" spans="1:22" ht="32.25" customHeight="1" thickBot="1">
      <c r="A3" s="334" t="s">
        <v>40</v>
      </c>
      <c r="B3" s="391" t="s">
        <v>41</v>
      </c>
      <c r="C3" s="391"/>
      <c r="D3" s="391"/>
      <c r="E3" s="391"/>
      <c r="F3" s="391"/>
      <c r="G3" s="391"/>
      <c r="H3" s="391"/>
      <c r="I3" s="391"/>
      <c r="J3" s="391"/>
      <c r="K3" s="391"/>
      <c r="L3" s="391"/>
      <c r="M3" s="391"/>
      <c r="N3" s="335"/>
      <c r="O3" s="335"/>
      <c r="P3" s="335"/>
      <c r="Q3" s="335"/>
      <c r="R3" s="335"/>
      <c r="S3" s="335"/>
      <c r="T3" s="336" t="s">
        <v>42</v>
      </c>
      <c r="U3" s="337">
        <f>U6+U36+U51</f>
        <v>0</v>
      </c>
      <c r="V3" s="338">
        <f>IF(U3&gt;0,"kg","")</f>
      </c>
    </row>
    <row r="4" spans="1:22" ht="22.5" customHeight="1" thickTop="1">
      <c r="A4" s="251" t="s">
        <v>264</v>
      </c>
      <c r="B4" s="333"/>
      <c r="C4" s="333"/>
      <c r="D4" s="333"/>
      <c r="E4" s="333"/>
      <c r="F4" s="333"/>
      <c r="G4" s="333"/>
      <c r="H4" s="333"/>
      <c r="I4" s="333"/>
      <c r="J4" s="333"/>
      <c r="K4" s="333"/>
      <c r="L4" s="333"/>
      <c r="M4" s="333"/>
      <c r="N4" s="333"/>
      <c r="O4" s="333"/>
      <c r="P4" s="333"/>
      <c r="Q4" s="333"/>
      <c r="R4" s="333"/>
      <c r="S4" s="253"/>
      <c r="T4" s="253"/>
      <c r="U4" s="253"/>
      <c r="V4" s="253"/>
    </row>
    <row r="5" spans="1:18" ht="23.25" customHeight="1">
      <c r="A5" s="259"/>
      <c r="B5" s="259"/>
      <c r="C5" s="259"/>
      <c r="D5" s="259"/>
      <c r="E5" s="259"/>
      <c r="F5" s="259"/>
      <c r="G5" s="259"/>
      <c r="H5" s="259"/>
      <c r="I5" s="259"/>
      <c r="J5" s="259"/>
      <c r="K5" s="259"/>
      <c r="L5" s="259"/>
      <c r="M5" s="259"/>
      <c r="N5" s="259"/>
      <c r="O5" s="259"/>
      <c r="P5" s="259"/>
      <c r="Q5" s="259"/>
      <c r="R5" s="259"/>
    </row>
    <row r="6" spans="1:22" ht="22.5">
      <c r="A6" s="17"/>
      <c r="B6" s="203"/>
      <c r="C6" s="1"/>
      <c r="D6" s="1"/>
      <c r="E6" s="1"/>
      <c r="F6" s="1"/>
      <c r="G6" s="1"/>
      <c r="H6" s="1"/>
      <c r="I6" s="1"/>
      <c r="J6" s="1"/>
      <c r="K6" s="1"/>
      <c r="L6" s="1"/>
      <c r="M6" s="1"/>
      <c r="N6" s="1"/>
      <c r="O6" s="1"/>
      <c r="P6" s="1"/>
      <c r="T6" s="329" t="s">
        <v>22</v>
      </c>
      <c r="U6" s="330">
        <f>SUM(O10:O30)</f>
        <v>0</v>
      </c>
      <c r="V6" s="331">
        <f>IF(U6&gt;0,"kg","")</f>
      </c>
    </row>
    <row r="7" spans="1:22" ht="22.5">
      <c r="A7" s="17"/>
      <c r="B7" s="203"/>
      <c r="C7" s="1"/>
      <c r="D7" s="1"/>
      <c r="E7" s="1"/>
      <c r="F7" s="1"/>
      <c r="G7" s="1"/>
      <c r="H7" s="1"/>
      <c r="I7" s="1"/>
      <c r="J7" s="1"/>
      <c r="K7" s="1"/>
      <c r="L7" s="1"/>
      <c r="M7" s="1"/>
      <c r="N7" s="1"/>
      <c r="O7" s="1"/>
      <c r="S7" s="131"/>
      <c r="T7" s="204"/>
      <c r="U7" s="205"/>
      <c r="V7" s="43"/>
    </row>
    <row r="8" spans="1:21" ht="30.75" customHeight="1">
      <c r="A8" s="392" t="s">
        <v>43</v>
      </c>
      <c r="B8" s="328" t="s">
        <v>277</v>
      </c>
      <c r="C8" s="174" t="s">
        <v>62</v>
      </c>
      <c r="D8" s="263" t="s">
        <v>266</v>
      </c>
      <c r="E8" s="264"/>
      <c r="F8" s="264"/>
      <c r="G8" s="264"/>
      <c r="H8" s="265"/>
      <c r="I8" s="261"/>
      <c r="J8" s="168"/>
      <c r="K8" s="380" t="s">
        <v>44</v>
      </c>
      <c r="L8" s="380" t="s">
        <v>45</v>
      </c>
      <c r="M8" s="380" t="s">
        <v>46</v>
      </c>
      <c r="N8" s="380" t="s">
        <v>47</v>
      </c>
      <c r="O8" s="395" t="s">
        <v>48</v>
      </c>
      <c r="P8" s="171"/>
      <c r="S8" s="131"/>
      <c r="T8" s="131"/>
      <c r="U8" s="131"/>
    </row>
    <row r="9" spans="1:16" ht="16.5">
      <c r="A9" s="392"/>
      <c r="B9" s="172"/>
      <c r="C9" s="165"/>
      <c r="D9" s="173" t="s">
        <v>49</v>
      </c>
      <c r="E9" s="169" t="s">
        <v>50</v>
      </c>
      <c r="F9" s="169" t="s">
        <v>51</v>
      </c>
      <c r="G9" s="169" t="s">
        <v>50</v>
      </c>
      <c r="H9" s="169" t="s">
        <v>52</v>
      </c>
      <c r="I9" s="169" t="s">
        <v>50</v>
      </c>
      <c r="J9" s="170" t="s">
        <v>53</v>
      </c>
      <c r="K9" s="380"/>
      <c r="L9" s="380"/>
      <c r="M9" s="380"/>
      <c r="N9" s="380"/>
      <c r="O9" s="395"/>
      <c r="P9" s="165" t="s">
        <v>54</v>
      </c>
    </row>
    <row r="10" spans="1:37" ht="16.5">
      <c r="A10" s="163"/>
      <c r="B10" s="163"/>
      <c r="C10" s="164"/>
      <c r="D10" s="22"/>
      <c r="E10" s="166"/>
      <c r="F10" s="22"/>
      <c r="G10" s="166"/>
      <c r="H10" s="22"/>
      <c r="I10" s="166">
        <f aca="true" t="shared" si="0" ref="I10:I30">IF(H10&gt;0,1,0)</f>
        <v>0</v>
      </c>
      <c r="J10" s="47">
        <f>IF(E10+G10+I10&gt;0,AVERAGE(D10:H10),0)</f>
        <v>0</v>
      </c>
      <c r="K10" s="167"/>
      <c r="L10" s="167"/>
      <c r="M10" s="22"/>
      <c r="N10" s="22"/>
      <c r="O10" s="260">
        <f aca="true" t="shared" si="1" ref="O10:O15">IF(J10=0,0,IF(OR(K10=0,L10=0,M10=0,N10=0),"error, faltan datos necesarios",J10*M10*K10*L10/(12*N10*1000000)))</f>
        <v>0</v>
      </c>
      <c r="P10" s="166">
        <f>IF($J10&gt;0,IF(OR($J10&gt;$C10,$D10&gt;1.5*$C10,$F10&gt;1.5*$C10,$H10&gt;1.5*$C10),"NO","SI"),"")</f>
      </c>
      <c r="Q10">
        <f aca="true" t="shared" si="2" ref="Q10:Q15">IF(P10="NO",1,0)</f>
        <v>0</v>
      </c>
      <c r="R10" s="206">
        <f aca="true" t="shared" si="3" ref="R10:R15">IF(J10=0,"",IF(OR(K10=0,L10=0,M10=0,N10=0),"error falta introducir datos necesarios",""))</f>
      </c>
      <c r="W10">
        <f>IF(P10="NO",1,0)</f>
        <v>0</v>
      </c>
      <c r="Z10" s="1"/>
      <c r="AA10" s="1"/>
      <c r="AB10" s="1"/>
      <c r="AC10" s="1"/>
      <c r="AD10" s="1"/>
      <c r="AE10" s="1"/>
      <c r="AF10" s="1"/>
      <c r="AG10" s="1"/>
      <c r="AH10" s="1"/>
      <c r="AI10" s="1"/>
      <c r="AJ10" s="1"/>
      <c r="AK10" s="1"/>
    </row>
    <row r="11" spans="1:37" ht="16.5">
      <c r="A11" s="163"/>
      <c r="B11" s="163"/>
      <c r="C11" s="164"/>
      <c r="D11" s="22"/>
      <c r="E11" s="166"/>
      <c r="F11" s="22"/>
      <c r="G11" s="166"/>
      <c r="H11" s="22"/>
      <c r="I11" s="166">
        <f t="shared" si="0"/>
        <v>0</v>
      </c>
      <c r="J11" s="47">
        <f aca="true" t="shared" si="4" ref="J11:J30">IF(E11+G11+I11&gt;0,AVERAGE(D11:H11),0)</f>
        <v>0</v>
      </c>
      <c r="K11" s="167"/>
      <c r="L11" s="167"/>
      <c r="M11" s="22"/>
      <c r="N11" s="22"/>
      <c r="O11" s="260">
        <f>IF(J11=0,0,IF(OR(K11=0,L11=0,M11=0,N11=0),"error, faltan datos necesarios",J11*M11*K11*L11/(12*N11*1000000)))</f>
        <v>0</v>
      </c>
      <c r="P11" s="166">
        <f>IF($J11&gt;0,IF(OR($J11&gt;$C11,$D11&gt;1.5*$C11,$F11&gt;1.5*$C11,$H11&gt;1.5*$C11),"NO","SI"),"")</f>
      </c>
      <c r="Q11">
        <f t="shared" si="2"/>
        <v>0</v>
      </c>
      <c r="R11" s="206">
        <f t="shared" si="3"/>
      </c>
      <c r="W11">
        <f aca="true" t="shared" si="5" ref="W11:W31">IF(P11="NO",1,0)</f>
        <v>0</v>
      </c>
      <c r="Z11" s="1"/>
      <c r="AA11" s="1"/>
      <c r="AB11" s="1"/>
      <c r="AC11" s="1"/>
      <c r="AD11" s="1"/>
      <c r="AE11" s="1"/>
      <c r="AF11" s="1"/>
      <c r="AG11" s="1"/>
      <c r="AH11" s="1"/>
      <c r="AI11" s="1"/>
      <c r="AJ11" s="1"/>
      <c r="AK11" s="1"/>
    </row>
    <row r="12" spans="1:37" ht="22.5">
      <c r="A12" s="163"/>
      <c r="B12" s="163"/>
      <c r="C12" s="164"/>
      <c r="D12" s="22"/>
      <c r="E12" s="166"/>
      <c r="F12" s="22"/>
      <c r="G12" s="166"/>
      <c r="H12" s="22"/>
      <c r="I12" s="166">
        <f t="shared" si="0"/>
        <v>0</v>
      </c>
      <c r="J12" s="47">
        <f t="shared" si="4"/>
        <v>0</v>
      </c>
      <c r="K12" s="167"/>
      <c r="L12" s="167"/>
      <c r="M12" s="22"/>
      <c r="N12" s="22"/>
      <c r="O12" s="260">
        <f t="shared" si="1"/>
        <v>0</v>
      </c>
      <c r="P12" s="166">
        <f aca="true" t="shared" si="6" ref="P12:P30">IF($J12&gt;0,IF(OR($J12&gt;$C12,$D12&gt;1.5*$C12,$F12&gt;1.5*$C12,$H12&gt;1.5*$C12),"NO","SI"),"")</f>
      </c>
      <c r="Q12">
        <f t="shared" si="2"/>
        <v>0</v>
      </c>
      <c r="R12" s="206">
        <f t="shared" si="3"/>
      </c>
      <c r="W12">
        <f t="shared" si="5"/>
        <v>0</v>
      </c>
      <c r="Z12" s="1"/>
      <c r="AA12" s="18"/>
      <c r="AB12" s="201"/>
      <c r="AC12" s="201"/>
      <c r="AD12" s="201"/>
      <c r="AE12" s="201"/>
      <c r="AF12" s="201"/>
      <c r="AG12" s="201"/>
      <c r="AH12" s="201"/>
      <c r="AI12" s="201"/>
      <c r="AJ12" s="201"/>
      <c r="AK12" s="201"/>
    </row>
    <row r="13" spans="1:37" ht="22.5">
      <c r="A13" s="163"/>
      <c r="B13" s="163"/>
      <c r="C13" s="164"/>
      <c r="D13" s="22"/>
      <c r="E13" s="166"/>
      <c r="F13" s="22"/>
      <c r="G13" s="166"/>
      <c r="H13" s="22"/>
      <c r="I13" s="166">
        <f t="shared" si="0"/>
        <v>0</v>
      </c>
      <c r="J13" s="47">
        <f t="shared" si="4"/>
        <v>0</v>
      </c>
      <c r="K13" s="167"/>
      <c r="L13" s="167"/>
      <c r="M13" s="22"/>
      <c r="N13" s="22"/>
      <c r="O13" s="260">
        <f t="shared" si="1"/>
        <v>0</v>
      </c>
      <c r="P13" s="166">
        <f t="shared" si="6"/>
      </c>
      <c r="Q13">
        <f t="shared" si="2"/>
        <v>0</v>
      </c>
      <c r="R13" s="206">
        <f t="shared" si="3"/>
      </c>
      <c r="W13">
        <f t="shared" si="5"/>
        <v>0</v>
      </c>
      <c r="Z13" s="1"/>
      <c r="AA13" s="18"/>
      <c r="AB13" s="201"/>
      <c r="AC13" s="201"/>
      <c r="AD13" s="201"/>
      <c r="AE13" s="201"/>
      <c r="AF13" s="201"/>
      <c r="AG13" s="201"/>
      <c r="AH13" s="201"/>
      <c r="AI13" s="201"/>
      <c r="AJ13" s="201"/>
      <c r="AK13" s="201"/>
    </row>
    <row r="14" spans="1:37" ht="22.5">
      <c r="A14" s="163"/>
      <c r="B14" s="163"/>
      <c r="C14" s="164"/>
      <c r="D14" s="22"/>
      <c r="E14" s="166"/>
      <c r="F14" s="22"/>
      <c r="G14" s="166"/>
      <c r="H14" s="22"/>
      <c r="I14" s="166">
        <f t="shared" si="0"/>
        <v>0</v>
      </c>
      <c r="J14" s="47">
        <f t="shared" si="4"/>
        <v>0</v>
      </c>
      <c r="K14" s="167"/>
      <c r="L14" s="167"/>
      <c r="M14" s="22"/>
      <c r="N14" s="22"/>
      <c r="O14" s="260">
        <f t="shared" si="1"/>
        <v>0</v>
      </c>
      <c r="P14" s="166">
        <f t="shared" si="6"/>
      </c>
      <c r="Q14">
        <f t="shared" si="2"/>
        <v>0</v>
      </c>
      <c r="R14" s="206">
        <f t="shared" si="3"/>
      </c>
      <c r="W14">
        <f t="shared" si="5"/>
        <v>0</v>
      </c>
      <c r="Z14" s="1"/>
      <c r="AA14" s="18"/>
      <c r="AB14" s="201"/>
      <c r="AC14" s="201"/>
      <c r="AD14" s="201"/>
      <c r="AE14" s="201"/>
      <c r="AF14" s="201"/>
      <c r="AG14" s="201"/>
      <c r="AH14" s="201"/>
      <c r="AI14" s="201"/>
      <c r="AJ14" s="201"/>
      <c r="AK14" s="201"/>
    </row>
    <row r="15" spans="1:37" ht="16.5">
      <c r="A15" s="163"/>
      <c r="B15" s="163"/>
      <c r="C15" s="164"/>
      <c r="D15" s="22"/>
      <c r="E15" s="166"/>
      <c r="F15" s="22"/>
      <c r="G15" s="166"/>
      <c r="H15" s="22"/>
      <c r="I15" s="166">
        <f t="shared" si="0"/>
        <v>0</v>
      </c>
      <c r="J15" s="47">
        <f t="shared" si="4"/>
        <v>0</v>
      </c>
      <c r="K15" s="167"/>
      <c r="L15" s="167"/>
      <c r="M15" s="22"/>
      <c r="N15" s="22"/>
      <c r="O15" s="260">
        <f t="shared" si="1"/>
        <v>0</v>
      </c>
      <c r="P15" s="166">
        <f t="shared" si="6"/>
      </c>
      <c r="Q15">
        <f t="shared" si="2"/>
        <v>0</v>
      </c>
      <c r="R15" s="206">
        <f t="shared" si="3"/>
      </c>
      <c r="W15">
        <f t="shared" si="5"/>
        <v>0</v>
      </c>
      <c r="Z15" s="1"/>
      <c r="AA15" s="1"/>
      <c r="AB15" s="38"/>
      <c r="AC15" s="38"/>
      <c r="AD15" s="38"/>
      <c r="AE15" s="18"/>
      <c r="AF15" s="18"/>
      <c r="AG15" s="18"/>
      <c r="AH15" s="18"/>
      <c r="AI15" s="18"/>
      <c r="AJ15" s="1"/>
      <c r="AK15" s="1"/>
    </row>
    <row r="16" spans="1:37" ht="16.5">
      <c r="A16" s="163"/>
      <c r="B16" s="163"/>
      <c r="C16" s="164"/>
      <c r="D16" s="22"/>
      <c r="E16" s="166"/>
      <c r="F16" s="22"/>
      <c r="G16" s="166"/>
      <c r="H16" s="22"/>
      <c r="I16" s="166">
        <f t="shared" si="0"/>
        <v>0</v>
      </c>
      <c r="J16" s="47">
        <f t="shared" si="4"/>
        <v>0</v>
      </c>
      <c r="K16" s="167"/>
      <c r="L16" s="167"/>
      <c r="M16" s="22"/>
      <c r="N16" s="22"/>
      <c r="O16" s="260">
        <f aca="true" t="shared" si="7" ref="O16:O30">IF(J16=0,0,IF(OR(K16=0,L16=0,M16=0,N16=0),"error, faltan datos necesarios",J16*M16*K16*L16/(12*N16*1000000)))</f>
        <v>0</v>
      </c>
      <c r="P16" s="166">
        <f t="shared" si="6"/>
      </c>
      <c r="Q16">
        <f aca="true" t="shared" si="8" ref="Q16:Q30">IF(P16="NO",1,0)</f>
        <v>0</v>
      </c>
      <c r="R16" s="206">
        <f aca="true" t="shared" si="9" ref="R16:R30">IF(J16=0,"",IF(OR(K16=0,L16=0,M16=0,N16=0),"error falta introducir datos necesarios",""))</f>
      </c>
      <c r="W16">
        <f t="shared" si="5"/>
        <v>0</v>
      </c>
      <c r="Z16" s="1"/>
      <c r="AA16" s="1"/>
      <c r="AB16" s="38"/>
      <c r="AC16" s="38"/>
      <c r="AD16" s="38"/>
      <c r="AE16" s="18"/>
      <c r="AF16" s="18"/>
      <c r="AG16" s="18"/>
      <c r="AH16" s="18"/>
      <c r="AI16" s="18"/>
      <c r="AJ16" s="1"/>
      <c r="AK16" s="1"/>
    </row>
    <row r="17" spans="1:37" ht="16.5">
      <c r="A17" s="163"/>
      <c r="B17" s="163"/>
      <c r="C17" s="164"/>
      <c r="D17" s="22"/>
      <c r="E17" s="166"/>
      <c r="F17" s="22"/>
      <c r="G17" s="166"/>
      <c r="H17" s="22"/>
      <c r="I17" s="166">
        <f t="shared" si="0"/>
        <v>0</v>
      </c>
      <c r="J17" s="47">
        <f t="shared" si="4"/>
        <v>0</v>
      </c>
      <c r="K17" s="167"/>
      <c r="L17" s="167"/>
      <c r="M17" s="22"/>
      <c r="N17" s="22"/>
      <c r="O17" s="260">
        <f t="shared" si="7"/>
        <v>0</v>
      </c>
      <c r="P17" s="166">
        <f t="shared" si="6"/>
      </c>
      <c r="Q17">
        <f t="shared" si="8"/>
        <v>0</v>
      </c>
      <c r="R17" s="206">
        <f t="shared" si="9"/>
      </c>
      <c r="W17">
        <f t="shared" si="5"/>
        <v>0</v>
      </c>
      <c r="Z17" s="1"/>
      <c r="AA17" s="1"/>
      <c r="AB17" s="38"/>
      <c r="AC17" s="38"/>
      <c r="AD17" s="38"/>
      <c r="AE17" s="18"/>
      <c r="AF17" s="18"/>
      <c r="AG17" s="18"/>
      <c r="AH17" s="18"/>
      <c r="AI17" s="18"/>
      <c r="AJ17" s="1"/>
      <c r="AK17" s="1"/>
    </row>
    <row r="18" spans="1:37" ht="16.5">
      <c r="A18" s="163"/>
      <c r="B18" s="163"/>
      <c r="C18" s="164"/>
      <c r="D18" s="22"/>
      <c r="E18" s="166"/>
      <c r="F18" s="22"/>
      <c r="G18" s="166"/>
      <c r="H18" s="22"/>
      <c r="I18" s="166">
        <f t="shared" si="0"/>
        <v>0</v>
      </c>
      <c r="J18" s="47">
        <f t="shared" si="4"/>
        <v>0</v>
      </c>
      <c r="K18" s="167"/>
      <c r="L18" s="167"/>
      <c r="M18" s="22"/>
      <c r="N18" s="22"/>
      <c r="O18" s="260">
        <f t="shared" si="7"/>
        <v>0</v>
      </c>
      <c r="P18" s="166">
        <f t="shared" si="6"/>
      </c>
      <c r="Q18">
        <f t="shared" si="8"/>
        <v>0</v>
      </c>
      <c r="R18" s="206">
        <f t="shared" si="9"/>
      </c>
      <c r="W18">
        <f t="shared" si="5"/>
        <v>0</v>
      </c>
      <c r="Z18" s="1"/>
      <c r="AA18" s="1"/>
      <c r="AB18" s="38"/>
      <c r="AC18" s="38"/>
      <c r="AD18" s="38"/>
      <c r="AE18" s="18"/>
      <c r="AF18" s="18"/>
      <c r="AG18" s="18"/>
      <c r="AH18" s="18"/>
      <c r="AI18" s="18"/>
      <c r="AJ18" s="1"/>
      <c r="AK18" s="1"/>
    </row>
    <row r="19" spans="1:37" ht="16.5">
      <c r="A19" s="163"/>
      <c r="B19" s="163"/>
      <c r="C19" s="164"/>
      <c r="D19" s="22"/>
      <c r="E19" s="166"/>
      <c r="F19" s="22"/>
      <c r="G19" s="166"/>
      <c r="H19" s="22"/>
      <c r="I19" s="166">
        <f t="shared" si="0"/>
        <v>0</v>
      </c>
      <c r="J19" s="47">
        <f t="shared" si="4"/>
        <v>0</v>
      </c>
      <c r="K19" s="167"/>
      <c r="L19" s="167"/>
      <c r="M19" s="22"/>
      <c r="N19" s="22"/>
      <c r="O19" s="260">
        <f t="shared" si="7"/>
        <v>0</v>
      </c>
      <c r="P19" s="166">
        <f t="shared" si="6"/>
      </c>
      <c r="Q19">
        <f t="shared" si="8"/>
        <v>0</v>
      </c>
      <c r="R19" s="206">
        <f t="shared" si="9"/>
      </c>
      <c r="W19">
        <f t="shared" si="5"/>
        <v>0</v>
      </c>
      <c r="Z19" s="1"/>
      <c r="AA19" s="1"/>
      <c r="AB19" s="38"/>
      <c r="AC19" s="38"/>
      <c r="AD19" s="38"/>
      <c r="AE19" s="18"/>
      <c r="AF19" s="18"/>
      <c r="AG19" s="18"/>
      <c r="AH19" s="18"/>
      <c r="AI19" s="18"/>
      <c r="AJ19" s="1"/>
      <c r="AK19" s="1"/>
    </row>
    <row r="20" spans="1:37" ht="16.5">
      <c r="A20" s="163"/>
      <c r="B20" s="163"/>
      <c r="C20" s="164"/>
      <c r="D20" s="22"/>
      <c r="E20" s="166"/>
      <c r="F20" s="22"/>
      <c r="G20" s="166"/>
      <c r="H20" s="22"/>
      <c r="I20" s="166">
        <f t="shared" si="0"/>
        <v>0</v>
      </c>
      <c r="J20" s="47">
        <f t="shared" si="4"/>
        <v>0</v>
      </c>
      <c r="K20" s="167"/>
      <c r="L20" s="167"/>
      <c r="M20" s="22"/>
      <c r="N20" s="22"/>
      <c r="O20" s="260">
        <f t="shared" si="7"/>
        <v>0</v>
      </c>
      <c r="P20" s="166">
        <f t="shared" si="6"/>
      </c>
      <c r="Q20">
        <f t="shared" si="8"/>
        <v>0</v>
      </c>
      <c r="R20" s="206">
        <f t="shared" si="9"/>
      </c>
      <c r="W20">
        <f t="shared" si="5"/>
        <v>0</v>
      </c>
      <c r="Z20" s="1"/>
      <c r="AA20" s="1"/>
      <c r="AB20" s="38"/>
      <c r="AC20" s="38"/>
      <c r="AD20" s="38"/>
      <c r="AE20" s="18"/>
      <c r="AF20" s="18"/>
      <c r="AG20" s="18"/>
      <c r="AH20" s="18"/>
      <c r="AI20" s="18"/>
      <c r="AJ20" s="1"/>
      <c r="AK20" s="1"/>
    </row>
    <row r="21" spans="1:37" ht="16.5">
      <c r="A21" s="163"/>
      <c r="B21" s="163"/>
      <c r="C21" s="164"/>
      <c r="D21" s="22"/>
      <c r="E21" s="166"/>
      <c r="F21" s="22"/>
      <c r="G21" s="166"/>
      <c r="H21" s="22"/>
      <c r="I21" s="166">
        <f t="shared" si="0"/>
        <v>0</v>
      </c>
      <c r="J21" s="47">
        <f t="shared" si="4"/>
        <v>0</v>
      </c>
      <c r="K21" s="167"/>
      <c r="L21" s="167"/>
      <c r="M21" s="22"/>
      <c r="N21" s="22"/>
      <c r="O21" s="260">
        <f t="shared" si="7"/>
        <v>0</v>
      </c>
      <c r="P21" s="166">
        <f t="shared" si="6"/>
      </c>
      <c r="Q21">
        <f t="shared" si="8"/>
        <v>0</v>
      </c>
      <c r="R21" s="206">
        <f t="shared" si="9"/>
      </c>
      <c r="W21">
        <f t="shared" si="5"/>
        <v>0</v>
      </c>
      <c r="Z21" s="1"/>
      <c r="AA21" s="1"/>
      <c r="AB21" s="1"/>
      <c r="AC21" s="1"/>
      <c r="AD21" s="1"/>
      <c r="AE21" s="1"/>
      <c r="AF21" s="1"/>
      <c r="AG21" s="1"/>
      <c r="AH21" s="1"/>
      <c r="AI21" s="1"/>
      <c r="AJ21" s="1"/>
      <c r="AK21" s="1"/>
    </row>
    <row r="22" spans="1:37" ht="16.5">
      <c r="A22" s="163"/>
      <c r="B22" s="163"/>
      <c r="C22" s="164"/>
      <c r="D22" s="22"/>
      <c r="E22" s="166"/>
      <c r="F22" s="22"/>
      <c r="G22" s="166"/>
      <c r="H22" s="22"/>
      <c r="I22" s="166">
        <f t="shared" si="0"/>
        <v>0</v>
      </c>
      <c r="J22" s="47">
        <f t="shared" si="4"/>
        <v>0</v>
      </c>
      <c r="K22" s="167"/>
      <c r="L22" s="167"/>
      <c r="M22" s="22"/>
      <c r="N22" s="22"/>
      <c r="O22" s="260">
        <f t="shared" si="7"/>
        <v>0</v>
      </c>
      <c r="P22" s="166">
        <f t="shared" si="6"/>
      </c>
      <c r="Q22">
        <f t="shared" si="8"/>
        <v>0</v>
      </c>
      <c r="R22" s="206">
        <f t="shared" si="9"/>
      </c>
      <c r="W22">
        <f t="shared" si="5"/>
        <v>0</v>
      </c>
      <c r="Z22" s="1"/>
      <c r="AA22" s="1"/>
      <c r="AB22" s="1"/>
      <c r="AC22" s="1"/>
      <c r="AD22" s="1"/>
      <c r="AE22" s="1"/>
      <c r="AF22" s="1"/>
      <c r="AG22" s="1"/>
      <c r="AH22" s="1"/>
      <c r="AI22" s="1"/>
      <c r="AJ22" s="1"/>
      <c r="AK22" s="1"/>
    </row>
    <row r="23" spans="1:37" ht="16.5">
      <c r="A23" s="163"/>
      <c r="B23" s="163"/>
      <c r="C23" s="164"/>
      <c r="D23" s="22"/>
      <c r="E23" s="166"/>
      <c r="F23" s="22"/>
      <c r="G23" s="166"/>
      <c r="H23" s="22"/>
      <c r="I23" s="166">
        <f t="shared" si="0"/>
        <v>0</v>
      </c>
      <c r="J23" s="47">
        <f t="shared" si="4"/>
        <v>0</v>
      </c>
      <c r="K23" s="167"/>
      <c r="L23" s="167"/>
      <c r="M23" s="22"/>
      <c r="N23" s="22"/>
      <c r="O23" s="260">
        <f t="shared" si="7"/>
        <v>0</v>
      </c>
      <c r="P23" s="166">
        <f t="shared" si="6"/>
      </c>
      <c r="Q23">
        <f t="shared" si="8"/>
        <v>0</v>
      </c>
      <c r="R23" s="206">
        <f t="shared" si="9"/>
      </c>
      <c r="W23">
        <f t="shared" si="5"/>
        <v>0</v>
      </c>
      <c r="Z23" s="1"/>
      <c r="AA23" s="1"/>
      <c r="AB23" s="1"/>
      <c r="AC23" s="1"/>
      <c r="AD23" s="1"/>
      <c r="AE23" s="1"/>
      <c r="AF23" s="1"/>
      <c r="AG23" s="1"/>
      <c r="AH23" s="1"/>
      <c r="AI23" s="1"/>
      <c r="AJ23" s="1"/>
      <c r="AK23" s="1"/>
    </row>
    <row r="24" spans="1:37" ht="16.5">
      <c r="A24" s="163"/>
      <c r="B24" s="163"/>
      <c r="C24" s="164"/>
      <c r="D24" s="22"/>
      <c r="E24" s="166"/>
      <c r="F24" s="22"/>
      <c r="G24" s="166"/>
      <c r="H24" s="22"/>
      <c r="I24" s="166">
        <f t="shared" si="0"/>
        <v>0</v>
      </c>
      <c r="J24" s="47">
        <f t="shared" si="4"/>
        <v>0</v>
      </c>
      <c r="K24" s="167"/>
      <c r="L24" s="167"/>
      <c r="M24" s="22"/>
      <c r="N24" s="22"/>
      <c r="O24" s="260">
        <f t="shared" si="7"/>
        <v>0</v>
      </c>
      <c r="P24" s="166">
        <f t="shared" si="6"/>
      </c>
      <c r="Q24">
        <f t="shared" si="8"/>
        <v>0</v>
      </c>
      <c r="R24" s="206">
        <f t="shared" si="9"/>
      </c>
      <c r="W24">
        <f t="shared" si="5"/>
        <v>0</v>
      </c>
      <c r="Z24" s="1"/>
      <c r="AA24" s="1"/>
      <c r="AB24" s="1"/>
      <c r="AC24" s="1"/>
      <c r="AD24" s="1"/>
      <c r="AE24" s="1"/>
      <c r="AF24" s="1"/>
      <c r="AG24" s="1"/>
      <c r="AH24" s="1"/>
      <c r="AI24" s="1"/>
      <c r="AJ24" s="1"/>
      <c r="AK24" s="1"/>
    </row>
    <row r="25" spans="1:37" ht="16.5">
      <c r="A25" s="163"/>
      <c r="B25" s="163"/>
      <c r="C25" s="164"/>
      <c r="D25" s="22"/>
      <c r="E25" s="166"/>
      <c r="F25" s="22"/>
      <c r="G25" s="166"/>
      <c r="H25" s="22"/>
      <c r="I25" s="166">
        <f t="shared" si="0"/>
        <v>0</v>
      </c>
      <c r="J25" s="47">
        <f t="shared" si="4"/>
        <v>0</v>
      </c>
      <c r="K25" s="167"/>
      <c r="L25" s="167"/>
      <c r="M25" s="22"/>
      <c r="N25" s="22"/>
      <c r="O25" s="260">
        <f t="shared" si="7"/>
        <v>0</v>
      </c>
      <c r="P25" s="166">
        <f t="shared" si="6"/>
      </c>
      <c r="Q25">
        <f t="shared" si="8"/>
        <v>0</v>
      </c>
      <c r="R25" s="206">
        <f t="shared" si="9"/>
      </c>
      <c r="W25">
        <f t="shared" si="5"/>
        <v>0</v>
      </c>
      <c r="Z25" s="1"/>
      <c r="AA25" s="1"/>
      <c r="AB25" s="1"/>
      <c r="AC25" s="1"/>
      <c r="AD25" s="1"/>
      <c r="AE25" s="1"/>
      <c r="AF25" s="1"/>
      <c r="AG25" s="1"/>
      <c r="AH25" s="1"/>
      <c r="AI25" s="1"/>
      <c r="AJ25" s="1"/>
      <c r="AK25" s="1"/>
    </row>
    <row r="26" spans="1:37" ht="16.5">
      <c r="A26" s="163"/>
      <c r="B26" s="163"/>
      <c r="C26" s="164"/>
      <c r="D26" s="22"/>
      <c r="E26" s="166"/>
      <c r="F26" s="22"/>
      <c r="G26" s="166"/>
      <c r="H26" s="22"/>
      <c r="I26" s="166">
        <f t="shared" si="0"/>
        <v>0</v>
      </c>
      <c r="J26" s="47">
        <f t="shared" si="4"/>
        <v>0</v>
      </c>
      <c r="K26" s="167"/>
      <c r="L26" s="167"/>
      <c r="M26" s="22"/>
      <c r="N26" s="22"/>
      <c r="O26" s="260">
        <f t="shared" si="7"/>
        <v>0</v>
      </c>
      <c r="P26" s="166">
        <f t="shared" si="6"/>
      </c>
      <c r="Q26">
        <f t="shared" si="8"/>
        <v>0</v>
      </c>
      <c r="R26" s="206">
        <f t="shared" si="9"/>
      </c>
      <c r="W26">
        <f t="shared" si="5"/>
        <v>0</v>
      </c>
      <c r="Z26" s="1"/>
      <c r="AA26" s="1"/>
      <c r="AB26" s="1"/>
      <c r="AC26" s="1"/>
      <c r="AD26" s="1"/>
      <c r="AE26" s="1"/>
      <c r="AF26" s="1"/>
      <c r="AG26" s="1"/>
      <c r="AH26" s="1"/>
      <c r="AI26" s="1"/>
      <c r="AJ26" s="1"/>
      <c r="AK26" s="1"/>
    </row>
    <row r="27" spans="1:37" ht="16.5">
      <c r="A27" s="163"/>
      <c r="B27" s="163"/>
      <c r="C27" s="164"/>
      <c r="D27" s="22"/>
      <c r="E27" s="166"/>
      <c r="F27" s="22"/>
      <c r="G27" s="166"/>
      <c r="H27" s="22"/>
      <c r="I27" s="166">
        <f t="shared" si="0"/>
        <v>0</v>
      </c>
      <c r="J27" s="47">
        <f t="shared" si="4"/>
        <v>0</v>
      </c>
      <c r="K27" s="167"/>
      <c r="L27" s="167"/>
      <c r="M27" s="22"/>
      <c r="N27" s="22"/>
      <c r="O27" s="260">
        <f t="shared" si="7"/>
        <v>0</v>
      </c>
      <c r="P27" s="166">
        <f t="shared" si="6"/>
      </c>
      <c r="Q27">
        <f t="shared" si="8"/>
        <v>0</v>
      </c>
      <c r="R27" s="206">
        <f t="shared" si="9"/>
      </c>
      <c r="W27">
        <f t="shared" si="5"/>
        <v>0</v>
      </c>
      <c r="Z27" s="1"/>
      <c r="AA27" s="1"/>
      <c r="AB27" s="1"/>
      <c r="AC27" s="1"/>
      <c r="AD27" s="1"/>
      <c r="AE27" s="1"/>
      <c r="AF27" s="1"/>
      <c r="AG27" s="1"/>
      <c r="AH27" s="1"/>
      <c r="AI27" s="1"/>
      <c r="AJ27" s="1"/>
      <c r="AK27" s="1"/>
    </row>
    <row r="28" spans="1:37" ht="16.5">
      <c r="A28" s="163"/>
      <c r="B28" s="163"/>
      <c r="C28" s="164"/>
      <c r="D28" s="22"/>
      <c r="E28" s="166"/>
      <c r="F28" s="22"/>
      <c r="G28" s="166"/>
      <c r="H28" s="22"/>
      <c r="I28" s="166">
        <f t="shared" si="0"/>
        <v>0</v>
      </c>
      <c r="J28" s="47">
        <f t="shared" si="4"/>
        <v>0</v>
      </c>
      <c r="K28" s="167"/>
      <c r="L28" s="167"/>
      <c r="M28" s="22"/>
      <c r="N28" s="22"/>
      <c r="O28" s="260">
        <f t="shared" si="7"/>
        <v>0</v>
      </c>
      <c r="P28" s="166">
        <f t="shared" si="6"/>
      </c>
      <c r="Q28">
        <f t="shared" si="8"/>
        <v>0</v>
      </c>
      <c r="R28" s="206">
        <f t="shared" si="9"/>
      </c>
      <c r="W28">
        <f t="shared" si="5"/>
        <v>0</v>
      </c>
      <c r="Z28" s="1"/>
      <c r="AA28" s="1"/>
      <c r="AB28" s="1"/>
      <c r="AC28" s="1"/>
      <c r="AD28" s="1"/>
      <c r="AE28" s="1"/>
      <c r="AF28" s="1"/>
      <c r="AG28" s="1"/>
      <c r="AH28" s="1"/>
      <c r="AI28" s="1"/>
      <c r="AJ28" s="1"/>
      <c r="AK28" s="1"/>
    </row>
    <row r="29" spans="1:37" ht="16.5">
      <c r="A29" s="163"/>
      <c r="B29" s="163"/>
      <c r="C29" s="164"/>
      <c r="D29" s="22"/>
      <c r="E29" s="166"/>
      <c r="F29" s="22"/>
      <c r="G29" s="166"/>
      <c r="H29" s="22"/>
      <c r="I29" s="166">
        <f t="shared" si="0"/>
        <v>0</v>
      </c>
      <c r="J29" s="47">
        <f t="shared" si="4"/>
        <v>0</v>
      </c>
      <c r="K29" s="167"/>
      <c r="L29" s="167"/>
      <c r="M29" s="22"/>
      <c r="N29" s="22"/>
      <c r="O29" s="260">
        <f t="shared" si="7"/>
        <v>0</v>
      </c>
      <c r="P29" s="166">
        <f t="shared" si="6"/>
      </c>
      <c r="Q29">
        <f t="shared" si="8"/>
        <v>0</v>
      </c>
      <c r="R29" s="206">
        <f t="shared" si="9"/>
      </c>
      <c r="W29">
        <f t="shared" si="5"/>
        <v>0</v>
      </c>
      <c r="Z29" s="1"/>
      <c r="AA29" s="1"/>
      <c r="AB29" s="1"/>
      <c r="AC29" s="1"/>
      <c r="AD29" s="1"/>
      <c r="AE29" s="1"/>
      <c r="AF29" s="1"/>
      <c r="AG29" s="1"/>
      <c r="AH29" s="1"/>
      <c r="AI29" s="1"/>
      <c r="AJ29" s="1"/>
      <c r="AK29" s="1"/>
    </row>
    <row r="30" spans="1:23" ht="16.5">
      <c r="A30" s="163"/>
      <c r="B30" s="163"/>
      <c r="C30" s="164"/>
      <c r="D30" s="22"/>
      <c r="E30" s="166"/>
      <c r="F30" s="22"/>
      <c r="G30" s="166"/>
      <c r="H30" s="22"/>
      <c r="I30" s="166">
        <f t="shared" si="0"/>
        <v>0</v>
      </c>
      <c r="J30" s="47">
        <f t="shared" si="4"/>
        <v>0</v>
      </c>
      <c r="K30" s="167"/>
      <c r="L30" s="167"/>
      <c r="M30" s="22"/>
      <c r="N30" s="22"/>
      <c r="O30" s="260">
        <f t="shared" si="7"/>
        <v>0</v>
      </c>
      <c r="P30" s="166">
        <f t="shared" si="6"/>
      </c>
      <c r="Q30">
        <f t="shared" si="8"/>
        <v>0</v>
      </c>
      <c r="R30" s="206">
        <f t="shared" si="9"/>
      </c>
      <c r="W30">
        <f t="shared" si="5"/>
        <v>0</v>
      </c>
    </row>
    <row r="31" spans="1:23" ht="16.5">
      <c r="A31" s="18"/>
      <c r="B31" s="327"/>
      <c r="C31" s="18"/>
      <c r="D31" s="18"/>
      <c r="E31" s="18"/>
      <c r="F31" s="18"/>
      <c r="G31" s="18"/>
      <c r="H31" s="18"/>
      <c r="I31" s="18"/>
      <c r="J31" s="18"/>
      <c r="K31" s="18"/>
      <c r="L31" s="18"/>
      <c r="R31" s="206">
        <f>IF(J31=0,"",IF(OR(K31=0,L31=0,M31=0,N31=0),"error falta introducir datos necesarios",""))</f>
      </c>
      <c r="W31">
        <f t="shared" si="5"/>
        <v>0</v>
      </c>
    </row>
    <row r="32" spans="2:23" s="18" customFormat="1" ht="15" customHeight="1">
      <c r="B32" s="327"/>
      <c r="I32" s="48"/>
      <c r="J32" s="48"/>
      <c r="L32" s="161"/>
      <c r="M32" s="161"/>
      <c r="N32" s="161"/>
      <c r="O32" s="161"/>
      <c r="P32" s="161"/>
      <c r="Q32" s="161"/>
      <c r="R32" s="206">
        <f>IF(J32=0,"",IF(OR(K32=0,L32=0,M32=0,N32=0),"error falta introducir datos necesarios",""))</f>
      </c>
      <c r="S32" s="161"/>
      <c r="W32">
        <f aca="true" t="shared" si="10" ref="W32:W54">IF(O32="NO",1,0)</f>
        <v>0</v>
      </c>
    </row>
    <row r="33" spans="1:23" ht="15" customHeight="1">
      <c r="A33" s="255"/>
      <c r="B33" s="327"/>
      <c r="C33" s="255"/>
      <c r="D33" s="255"/>
      <c r="E33" s="255"/>
      <c r="F33" s="255"/>
      <c r="G33" s="255"/>
      <c r="H33" s="255"/>
      <c r="I33" s="255"/>
      <c r="J33" s="255"/>
      <c r="K33" s="255"/>
      <c r="L33" s="255"/>
      <c r="M33" s="255"/>
      <c r="N33" s="255"/>
      <c r="O33" s="255"/>
      <c r="P33" s="255"/>
      <c r="Q33" s="255"/>
      <c r="R33" s="255"/>
      <c r="S33" s="255"/>
      <c r="T33" s="255"/>
      <c r="U33" s="255"/>
      <c r="V33" s="255"/>
      <c r="W33">
        <f t="shared" si="10"/>
        <v>0</v>
      </c>
    </row>
    <row r="34" spans="1:31" ht="33" customHeight="1">
      <c r="A34" s="251" t="s">
        <v>286</v>
      </c>
      <c r="B34" s="254"/>
      <c r="C34" s="254"/>
      <c r="D34" s="254"/>
      <c r="E34" s="254"/>
      <c r="F34" s="254"/>
      <c r="G34" s="254"/>
      <c r="H34" s="254"/>
      <c r="I34" s="254"/>
      <c r="J34" s="254"/>
      <c r="K34" s="254"/>
      <c r="L34" s="254"/>
      <c r="M34" s="254"/>
      <c r="N34" s="254"/>
      <c r="O34" s="254"/>
      <c r="P34" s="254"/>
      <c r="Q34" s="254"/>
      <c r="R34" s="254"/>
      <c r="S34" s="254"/>
      <c r="T34" s="254"/>
      <c r="U34" s="254"/>
      <c r="V34" s="254"/>
      <c r="W34">
        <f t="shared" si="10"/>
        <v>0</v>
      </c>
      <c r="Y34" s="1"/>
      <c r="Z34" s="1"/>
      <c r="AA34" s="1"/>
      <c r="AB34" s="1"/>
      <c r="AC34" s="1"/>
      <c r="AD34" s="1"/>
      <c r="AE34" s="1"/>
    </row>
    <row r="35" spans="1:31" ht="23.25" customHeight="1">
      <c r="A35" s="119"/>
      <c r="B35" s="110"/>
      <c r="C35" s="110"/>
      <c r="D35" s="110"/>
      <c r="E35" s="110"/>
      <c r="F35" s="110"/>
      <c r="G35" s="110"/>
      <c r="H35" s="110"/>
      <c r="I35" s="110"/>
      <c r="J35" s="110"/>
      <c r="K35" s="110"/>
      <c r="L35" s="110"/>
      <c r="M35" s="110"/>
      <c r="N35" s="110"/>
      <c r="O35" s="110"/>
      <c r="U35" s="162"/>
      <c r="V35" s="120"/>
      <c r="Y35" s="273"/>
      <c r="Z35" s="273"/>
      <c r="AA35" s="273"/>
      <c r="AB35" s="1"/>
      <c r="AC35" s="1"/>
      <c r="AD35" s="1"/>
      <c r="AE35" s="1"/>
    </row>
    <row r="36" spans="17:31" ht="39" customHeight="1">
      <c r="Q36" s="280" t="s">
        <v>61</v>
      </c>
      <c r="R36" s="282">
        <f>IF(Q37&gt;=100,"VLE mg COV/Nm3","")</f>
      </c>
      <c r="S36" s="281"/>
      <c r="T36" s="266" t="s">
        <v>22</v>
      </c>
      <c r="U36" s="332">
        <f>SUM(M39:M47)</f>
        <v>0</v>
      </c>
      <c r="V36" s="120" t="s">
        <v>23</v>
      </c>
      <c r="W36" s="267" t="s">
        <v>23</v>
      </c>
      <c r="Y36" s="274"/>
      <c r="Z36" s="275"/>
      <c r="AA36" s="276"/>
      <c r="AB36" s="1"/>
      <c r="AC36" s="1"/>
      <c r="AD36" s="1"/>
      <c r="AE36" s="1"/>
    </row>
    <row r="37" spans="1:31" ht="33" customHeight="1">
      <c r="A37" s="178" t="s">
        <v>43</v>
      </c>
      <c r="B37" s="328" t="s">
        <v>277</v>
      </c>
      <c r="C37" s="174" t="s">
        <v>62</v>
      </c>
      <c r="D37" s="180" t="s">
        <v>265</v>
      </c>
      <c r="E37" s="176"/>
      <c r="F37" s="176"/>
      <c r="G37" s="176"/>
      <c r="H37" s="176"/>
      <c r="I37" s="176"/>
      <c r="J37" s="182"/>
      <c r="K37" s="184" t="s">
        <v>44</v>
      </c>
      <c r="L37" s="184" t="s">
        <v>45</v>
      </c>
      <c r="M37" s="184" t="s">
        <v>48</v>
      </c>
      <c r="N37" s="184" t="s">
        <v>60</v>
      </c>
      <c r="O37" s="184"/>
      <c r="Q37" s="186">
        <f>SUM(N39:N47)</f>
        <v>0</v>
      </c>
      <c r="R37" s="283">
        <f>IF(Q37&gt;=100,20,0)</f>
        <v>0</v>
      </c>
      <c r="S37" s="276"/>
      <c r="T37" s="271"/>
      <c r="U37" s="269"/>
      <c r="V37" s="269"/>
      <c r="W37" s="269"/>
      <c r="X37" s="277">
        <f aca="true" t="shared" si="11" ref="X37:X48">IF(J37=0,0,IF($S$37&gt;0,1,0))</f>
        <v>0</v>
      </c>
      <c r="Y37" s="1"/>
      <c r="Z37" s="1"/>
      <c r="AA37" s="1"/>
      <c r="AB37" s="1"/>
      <c r="AC37" s="1"/>
      <c r="AD37" s="116"/>
      <c r="AE37" s="116"/>
    </row>
    <row r="38" spans="1:31" ht="17.25" customHeight="1">
      <c r="A38" s="179"/>
      <c r="B38" s="172"/>
      <c r="C38" s="165"/>
      <c r="D38" s="181" t="s">
        <v>49</v>
      </c>
      <c r="E38" s="177" t="s">
        <v>50</v>
      </c>
      <c r="F38" s="177" t="s">
        <v>51</v>
      </c>
      <c r="G38" s="177" t="s">
        <v>50</v>
      </c>
      <c r="H38" s="177" t="s">
        <v>52</v>
      </c>
      <c r="I38" s="177" t="s">
        <v>50</v>
      </c>
      <c r="J38" s="183" t="s">
        <v>53</v>
      </c>
      <c r="K38" s="185"/>
      <c r="L38" s="185"/>
      <c r="M38" s="185"/>
      <c r="N38" s="185"/>
      <c r="O38" s="185" t="s">
        <v>54</v>
      </c>
      <c r="P38" s="110"/>
      <c r="Q38" s="30"/>
      <c r="S38" s="269"/>
      <c r="T38" s="269"/>
      <c r="U38" s="269"/>
      <c r="V38" s="269"/>
      <c r="W38">
        <f t="shared" si="10"/>
        <v>0</v>
      </c>
      <c r="X38" s="277">
        <f t="shared" si="11"/>
        <v>0</v>
      </c>
      <c r="Y38" s="394"/>
      <c r="Z38" s="394"/>
      <c r="AA38" s="394"/>
      <c r="AB38" s="394"/>
      <c r="AC38" s="394"/>
      <c r="AD38" s="394"/>
      <c r="AE38" s="394"/>
    </row>
    <row r="39" spans="1:31" ht="16.5" customHeight="1">
      <c r="A39" s="121"/>
      <c r="B39" s="163"/>
      <c r="C39" s="164"/>
      <c r="D39" s="122"/>
      <c r="E39" s="166">
        <f>IF(D39&gt;0,1,0)</f>
        <v>0</v>
      </c>
      <c r="F39" s="122"/>
      <c r="G39" s="166">
        <f>IF(F39&gt;0,1,0)</f>
        <v>0</v>
      </c>
      <c r="H39" s="122"/>
      <c r="I39" s="123">
        <f>IF(H39&gt;0,1,0)</f>
        <v>0</v>
      </c>
      <c r="J39" s="124">
        <f aca="true" t="shared" si="12" ref="J39:J47">IF(E39+G39+I39&gt;0,(D39+F39+H39)/(E39+G39+I39),0)</f>
        <v>0</v>
      </c>
      <c r="K39" s="125"/>
      <c r="L39" s="125"/>
      <c r="M39" s="130">
        <f aca="true" t="shared" si="13" ref="M39:M47">J39*K39*L39/1000000</f>
        <v>0</v>
      </c>
      <c r="N39" s="126">
        <f aca="true" t="shared" si="14" ref="N39:N47">J39*K39/1000</f>
        <v>0</v>
      </c>
      <c r="O39" s="166">
        <f>IF(OR(J39=0,$R$37=0),0,IF(OR($J39&gt;$C39,$D39&gt;1.5*$C39,$F39&gt;1.5*$C39,$H39&gt;1.5*$C39),"NO","SI"))</f>
        <v>0</v>
      </c>
      <c r="P39" s="175"/>
      <c r="Q39" s="397" t="str">
        <f>IF(Q37&lt;100,"Caudal inferior a 100 g/h, aplica el VLE general focos canalizados para esta actividad en mg COT/Nm3",0)</f>
        <v>Caudal inferior a 100 g/h, aplica el VLE general focos canalizados para esta actividad en mg COT/Nm3</v>
      </c>
      <c r="R39" s="397"/>
      <c r="S39" s="397"/>
      <c r="T39" s="397"/>
      <c r="U39" s="397"/>
      <c r="V39" s="397"/>
      <c r="W39" s="272"/>
      <c r="X39" s="277">
        <f t="shared" si="11"/>
        <v>0</v>
      </c>
      <c r="Y39" s="1"/>
      <c r="Z39" s="1"/>
      <c r="AA39" s="1"/>
      <c r="AB39" s="1"/>
      <c r="AC39" s="1"/>
      <c r="AD39" s="1"/>
      <c r="AE39" s="110"/>
    </row>
    <row r="40" spans="1:31" ht="16.5" customHeight="1">
      <c r="A40" s="127"/>
      <c r="B40" s="163"/>
      <c r="C40" s="164"/>
      <c r="D40" s="122"/>
      <c r="E40" s="166">
        <f aca="true" t="shared" si="15" ref="E40:E47">IF(D40&gt;0,1,0)</f>
        <v>0</v>
      </c>
      <c r="F40" s="122"/>
      <c r="G40" s="166">
        <f aca="true" t="shared" si="16" ref="G40:G47">IF(F40&gt;0,1,0)</f>
        <v>0</v>
      </c>
      <c r="H40" s="122"/>
      <c r="I40" s="123">
        <f aca="true" t="shared" si="17" ref="I40:I47">IF(H40&gt;0,1,0)</f>
        <v>0</v>
      </c>
      <c r="J40" s="128">
        <f t="shared" si="12"/>
        <v>0</v>
      </c>
      <c r="K40" s="129"/>
      <c r="L40" s="129"/>
      <c r="M40" s="130">
        <f t="shared" si="13"/>
        <v>0</v>
      </c>
      <c r="N40" s="130">
        <f t="shared" si="14"/>
        <v>0</v>
      </c>
      <c r="O40" s="166">
        <f aca="true" t="shared" si="18" ref="O40:O47">IF(OR(J40=0,$R$37=0),0,IF(OR($J40&gt;$C40,$D40&gt;1.5*$C40,$F40&gt;1.5*$C40,$H40&gt;1.5*$C40),"NO","SI"))</f>
        <v>0</v>
      </c>
      <c r="P40" s="175"/>
      <c r="Q40" s="397"/>
      <c r="R40" s="397"/>
      <c r="S40" s="397"/>
      <c r="T40" s="397"/>
      <c r="U40" s="397"/>
      <c r="V40" s="397"/>
      <c r="W40" s="272"/>
      <c r="X40" s="277">
        <f t="shared" si="11"/>
        <v>0</v>
      </c>
      <c r="Y40" s="1"/>
      <c r="Z40" s="1"/>
      <c r="AA40" s="1"/>
      <c r="AB40" s="1"/>
      <c r="AC40" s="1"/>
      <c r="AD40" s="1"/>
      <c r="AE40" s="1"/>
    </row>
    <row r="41" spans="1:31" ht="16.5" customHeight="1">
      <c r="A41" s="127"/>
      <c r="B41" s="163"/>
      <c r="C41" s="164"/>
      <c r="D41" s="122"/>
      <c r="E41" s="166">
        <f t="shared" si="15"/>
        <v>0</v>
      </c>
      <c r="F41" s="122"/>
      <c r="G41" s="166">
        <f t="shared" si="16"/>
        <v>0</v>
      </c>
      <c r="H41" s="122"/>
      <c r="I41" s="123">
        <f t="shared" si="17"/>
        <v>0</v>
      </c>
      <c r="J41" s="128">
        <f t="shared" si="12"/>
        <v>0</v>
      </c>
      <c r="K41" s="129"/>
      <c r="L41" s="129"/>
      <c r="M41" s="130">
        <f t="shared" si="13"/>
        <v>0</v>
      </c>
      <c r="N41" s="130">
        <f t="shared" si="14"/>
        <v>0</v>
      </c>
      <c r="O41" s="166">
        <f t="shared" si="18"/>
        <v>0</v>
      </c>
      <c r="P41" s="175"/>
      <c r="Q41" s="393" t="str">
        <f>IF($Q$37&lt;100,"Es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R41" s="393"/>
      <c r="S41" s="393"/>
      <c r="T41" s="393"/>
      <c r="U41" s="393"/>
      <c r="V41" s="393"/>
      <c r="W41">
        <f t="shared" si="10"/>
        <v>0</v>
      </c>
      <c r="X41" s="277">
        <f t="shared" si="11"/>
        <v>0</v>
      </c>
      <c r="Y41" s="1"/>
      <c r="Z41" s="1"/>
      <c r="AA41" s="1"/>
      <c r="AB41" s="1"/>
      <c r="AC41" s="1"/>
      <c r="AD41" s="1"/>
      <c r="AE41" s="1"/>
    </row>
    <row r="42" spans="1:31" ht="26.25" customHeight="1">
      <c r="A42" s="127"/>
      <c r="B42" s="163"/>
      <c r="C42" s="164"/>
      <c r="D42" s="122"/>
      <c r="E42" s="166">
        <f t="shared" si="15"/>
        <v>0</v>
      </c>
      <c r="F42" s="122"/>
      <c r="G42" s="166">
        <f t="shared" si="16"/>
        <v>0</v>
      </c>
      <c r="H42" s="122"/>
      <c r="I42" s="123">
        <f t="shared" si="17"/>
        <v>0</v>
      </c>
      <c r="J42" s="128">
        <f t="shared" si="12"/>
        <v>0</v>
      </c>
      <c r="K42" s="129"/>
      <c r="L42" s="129"/>
      <c r="M42" s="130">
        <f t="shared" si="13"/>
        <v>0</v>
      </c>
      <c r="N42" s="130">
        <f t="shared" si="14"/>
        <v>0</v>
      </c>
      <c r="O42" s="166">
        <f t="shared" si="18"/>
        <v>0</v>
      </c>
      <c r="P42" s="175"/>
      <c r="Q42" s="393"/>
      <c r="R42" s="393"/>
      <c r="S42" s="393"/>
      <c r="T42" s="393"/>
      <c r="U42" s="393"/>
      <c r="V42" s="393"/>
      <c r="W42">
        <f t="shared" si="10"/>
        <v>0</v>
      </c>
      <c r="X42" s="277">
        <f t="shared" si="11"/>
        <v>0</v>
      </c>
      <c r="Y42" s="1"/>
      <c r="Z42" s="1"/>
      <c r="AA42" s="1"/>
      <c r="AB42" s="1"/>
      <c r="AC42" s="1"/>
      <c r="AD42" s="1"/>
      <c r="AE42" s="110"/>
    </row>
    <row r="43" spans="1:31" ht="16.5" customHeight="1">
      <c r="A43" s="127"/>
      <c r="B43" s="163"/>
      <c r="C43" s="164"/>
      <c r="D43" s="122"/>
      <c r="E43" s="166">
        <f t="shared" si="15"/>
        <v>0</v>
      </c>
      <c r="F43" s="122"/>
      <c r="G43" s="166">
        <f t="shared" si="16"/>
        <v>0</v>
      </c>
      <c r="H43" s="122"/>
      <c r="I43" s="123">
        <f t="shared" si="17"/>
        <v>0</v>
      </c>
      <c r="J43" s="128">
        <f t="shared" si="12"/>
        <v>0</v>
      </c>
      <c r="K43" s="129"/>
      <c r="L43" s="129"/>
      <c r="M43" s="130">
        <f t="shared" si="13"/>
        <v>0</v>
      </c>
      <c r="N43" s="130">
        <f t="shared" si="14"/>
        <v>0</v>
      </c>
      <c r="O43" s="166">
        <f t="shared" si="18"/>
        <v>0</v>
      </c>
      <c r="P43" s="175"/>
      <c r="Q43" s="393"/>
      <c r="R43" s="393"/>
      <c r="S43" s="393"/>
      <c r="T43" s="393"/>
      <c r="U43" s="393"/>
      <c r="V43" s="393"/>
      <c r="W43">
        <f t="shared" si="10"/>
        <v>0</v>
      </c>
      <c r="X43" s="277">
        <f t="shared" si="11"/>
        <v>0</v>
      </c>
      <c r="Y43" s="1"/>
      <c r="Z43" s="1"/>
      <c r="AA43" s="1"/>
      <c r="AB43" s="1"/>
      <c r="AC43" s="1"/>
      <c r="AD43" s="1"/>
      <c r="AE43" s="110"/>
    </row>
    <row r="44" spans="1:31" ht="16.5" customHeight="1">
      <c r="A44" s="127"/>
      <c r="B44" s="163"/>
      <c r="C44" s="164"/>
      <c r="D44" s="122"/>
      <c r="E44" s="166">
        <f t="shared" si="15"/>
        <v>0</v>
      </c>
      <c r="F44" s="122"/>
      <c r="G44" s="166">
        <f t="shared" si="16"/>
        <v>0</v>
      </c>
      <c r="H44" s="122"/>
      <c r="I44" s="123">
        <f t="shared" si="17"/>
        <v>0</v>
      </c>
      <c r="J44" s="128">
        <f t="shared" si="12"/>
        <v>0</v>
      </c>
      <c r="K44" s="129"/>
      <c r="L44" s="129"/>
      <c r="M44" s="130">
        <f t="shared" si="13"/>
        <v>0</v>
      </c>
      <c r="N44" s="130">
        <f t="shared" si="14"/>
        <v>0</v>
      </c>
      <c r="O44" s="166">
        <f t="shared" si="18"/>
        <v>0</v>
      </c>
      <c r="P44" s="175"/>
      <c r="R44" s="270"/>
      <c r="S44" s="270"/>
      <c r="T44" s="270"/>
      <c r="U44" s="270"/>
      <c r="V44" s="270"/>
      <c r="W44">
        <f t="shared" si="10"/>
        <v>0</v>
      </c>
      <c r="X44" s="277">
        <f t="shared" si="11"/>
        <v>0</v>
      </c>
      <c r="Y44" s="1"/>
      <c r="Z44" s="1"/>
      <c r="AA44" s="1"/>
      <c r="AB44" s="1"/>
      <c r="AC44" s="1"/>
      <c r="AD44" s="1"/>
      <c r="AE44" s="110"/>
    </row>
    <row r="45" spans="1:31" s="29" customFormat="1" ht="15" customHeight="1">
      <c r="A45" s="127"/>
      <c r="B45" s="163"/>
      <c r="C45" s="164"/>
      <c r="D45" s="122"/>
      <c r="E45" s="166">
        <f t="shared" si="15"/>
        <v>0</v>
      </c>
      <c r="F45" s="122"/>
      <c r="G45" s="166">
        <f t="shared" si="16"/>
        <v>0</v>
      </c>
      <c r="H45" s="122"/>
      <c r="I45" s="123">
        <f t="shared" si="17"/>
        <v>0</v>
      </c>
      <c r="J45" s="128">
        <f t="shared" si="12"/>
        <v>0</v>
      </c>
      <c r="K45" s="129"/>
      <c r="L45" s="129"/>
      <c r="M45" s="130">
        <f t="shared" si="13"/>
        <v>0</v>
      </c>
      <c r="N45" s="130">
        <f t="shared" si="14"/>
        <v>0</v>
      </c>
      <c r="O45" s="166">
        <f t="shared" si="18"/>
        <v>0</v>
      </c>
      <c r="P45" s="175"/>
      <c r="Q45" s="393">
        <f>IF(Q37&gt;=100,"El VLE para los focos de emisión de COVs halogenados con frase de riesgo asignada R40 o indicación de peligro H341 o H351, cuando el caudal másico de la suma de los compuestos sea &gt;= 100 g/h es 20 mg COV/Nm3",0)</f>
        <v>0</v>
      </c>
      <c r="R45" s="393"/>
      <c r="S45" s="393"/>
      <c r="T45" s="393"/>
      <c r="U45" s="393"/>
      <c r="V45" s="393"/>
      <c r="W45">
        <f t="shared" si="10"/>
        <v>0</v>
      </c>
      <c r="X45" s="277">
        <f t="shared" si="11"/>
        <v>0</v>
      </c>
      <c r="AE45" s="131"/>
    </row>
    <row r="46" spans="1:31" ht="16.5">
      <c r="A46" s="127"/>
      <c r="B46" s="163"/>
      <c r="C46" s="164"/>
      <c r="D46" s="122"/>
      <c r="E46" s="166">
        <f t="shared" si="15"/>
        <v>0</v>
      </c>
      <c r="F46" s="122"/>
      <c r="G46" s="166">
        <f t="shared" si="16"/>
        <v>0</v>
      </c>
      <c r="H46" s="122"/>
      <c r="I46" s="123">
        <f t="shared" si="17"/>
        <v>0</v>
      </c>
      <c r="J46" s="128">
        <f t="shared" si="12"/>
        <v>0</v>
      </c>
      <c r="K46" s="129"/>
      <c r="L46" s="129"/>
      <c r="M46" s="130">
        <f t="shared" si="13"/>
        <v>0</v>
      </c>
      <c r="N46" s="130">
        <f t="shared" si="14"/>
        <v>0</v>
      </c>
      <c r="O46" s="166">
        <f t="shared" si="18"/>
        <v>0</v>
      </c>
      <c r="P46" s="175"/>
      <c r="Q46" s="393"/>
      <c r="R46" s="393"/>
      <c r="S46" s="393"/>
      <c r="T46" s="393"/>
      <c r="U46" s="393"/>
      <c r="V46" s="393"/>
      <c r="W46">
        <f t="shared" si="10"/>
        <v>0</v>
      </c>
      <c r="X46" s="277">
        <f t="shared" si="11"/>
        <v>0</v>
      </c>
      <c r="AE46" s="131"/>
    </row>
    <row r="47" spans="1:31" ht="23.25" customHeight="1">
      <c r="A47" s="127"/>
      <c r="B47" s="163"/>
      <c r="C47" s="164"/>
      <c r="D47" s="122"/>
      <c r="E47" s="166">
        <f t="shared" si="15"/>
        <v>0</v>
      </c>
      <c r="F47" s="122"/>
      <c r="G47" s="166">
        <f t="shared" si="16"/>
        <v>0</v>
      </c>
      <c r="H47" s="122"/>
      <c r="I47" s="123">
        <f t="shared" si="17"/>
        <v>0</v>
      </c>
      <c r="J47" s="128">
        <f t="shared" si="12"/>
        <v>0</v>
      </c>
      <c r="K47" s="129"/>
      <c r="L47" s="129"/>
      <c r="M47" s="130">
        <f t="shared" si="13"/>
        <v>0</v>
      </c>
      <c r="N47" s="130">
        <f t="shared" si="14"/>
        <v>0</v>
      </c>
      <c r="O47" s="166">
        <f t="shared" si="18"/>
        <v>0</v>
      </c>
      <c r="P47" s="175"/>
      <c r="Q47" s="393"/>
      <c r="R47" s="393"/>
      <c r="S47" s="393"/>
      <c r="T47" s="393"/>
      <c r="U47" s="393"/>
      <c r="V47" s="393"/>
      <c r="W47">
        <f t="shared" si="10"/>
        <v>0</v>
      </c>
      <c r="X47" s="277">
        <f t="shared" si="11"/>
        <v>0</v>
      </c>
      <c r="AE47" s="131"/>
    </row>
    <row r="48" spans="1:31" ht="23.25" customHeight="1" thickBot="1">
      <c r="A48" s="188"/>
      <c r="B48" s="189"/>
      <c r="C48" s="189"/>
      <c r="D48" s="189"/>
      <c r="E48" s="189"/>
      <c r="F48" s="189"/>
      <c r="G48" s="189"/>
      <c r="H48" s="189"/>
      <c r="I48" s="189"/>
      <c r="J48" s="189"/>
      <c r="K48" s="189"/>
      <c r="L48" s="189"/>
      <c r="M48" s="189"/>
      <c r="N48" s="189"/>
      <c r="O48" s="189"/>
      <c r="P48" s="189"/>
      <c r="Q48" s="396"/>
      <c r="R48" s="396"/>
      <c r="S48" s="396"/>
      <c r="T48" s="396"/>
      <c r="U48" s="396"/>
      <c r="V48" s="396"/>
      <c r="W48">
        <f t="shared" si="10"/>
        <v>0</v>
      </c>
      <c r="X48" s="277">
        <f t="shared" si="11"/>
        <v>0</v>
      </c>
      <c r="Y48" s="131"/>
      <c r="Z48" s="131"/>
      <c r="AA48" s="131"/>
      <c r="AB48" s="131"/>
      <c r="AC48" s="131"/>
      <c r="AD48" s="131"/>
      <c r="AE48" s="131"/>
    </row>
    <row r="49" spans="1:31" s="29" customFormat="1" ht="15.75" customHeight="1" thickTop="1">
      <c r="A49" s="256"/>
      <c r="B49" s="256"/>
      <c r="C49" s="256"/>
      <c r="D49" s="256"/>
      <c r="E49" s="256"/>
      <c r="F49" s="256"/>
      <c r="G49" s="256"/>
      <c r="H49" s="256"/>
      <c r="I49" s="256"/>
      <c r="J49" s="256"/>
      <c r="K49" s="256"/>
      <c r="L49" s="256"/>
      <c r="M49" s="256"/>
      <c r="N49" s="256"/>
      <c r="O49" s="256"/>
      <c r="P49" s="256"/>
      <c r="Q49" s="255"/>
      <c r="R49" s="255"/>
      <c r="S49" s="131"/>
      <c r="T49"/>
      <c r="U49" s="131"/>
      <c r="W49">
        <f t="shared" si="10"/>
        <v>0</v>
      </c>
      <c r="X49" s="277">
        <f aca="true" t="shared" si="19" ref="X49:X64">IF(J49=0,0,IF($S$53&gt;0,1,0))</f>
        <v>0</v>
      </c>
      <c r="Y49" s="131"/>
      <c r="Z49" s="131"/>
      <c r="AA49" s="131"/>
      <c r="AB49" s="131"/>
      <c r="AC49" s="131"/>
      <c r="AD49" s="131"/>
      <c r="AE49" s="131"/>
    </row>
    <row r="50" spans="1:31" s="29" customFormat="1" ht="30.75" customHeight="1">
      <c r="A50" s="251" t="s">
        <v>287</v>
      </c>
      <c r="B50" s="254"/>
      <c r="C50" s="254"/>
      <c r="D50" s="254"/>
      <c r="E50" s="254"/>
      <c r="F50" s="254"/>
      <c r="G50" s="254"/>
      <c r="H50" s="254"/>
      <c r="I50" s="254"/>
      <c r="J50" s="254"/>
      <c r="K50" s="254"/>
      <c r="L50" s="254"/>
      <c r="M50" s="254"/>
      <c r="N50" s="254"/>
      <c r="O50" s="254"/>
      <c r="P50" s="254"/>
      <c r="Q50" s="254"/>
      <c r="R50" s="254"/>
      <c r="S50" s="253"/>
      <c r="T50" s="253"/>
      <c r="U50" s="253"/>
      <c r="V50" s="257"/>
      <c r="W50">
        <f t="shared" si="10"/>
        <v>0</v>
      </c>
      <c r="X50" s="277">
        <f t="shared" si="19"/>
        <v>0</v>
      </c>
      <c r="Y50" s="131"/>
      <c r="Z50" s="131"/>
      <c r="AA50" s="131"/>
      <c r="AB50" s="131"/>
      <c r="AC50" s="131"/>
      <c r="AD50" s="131"/>
      <c r="AE50" s="131"/>
    </row>
    <row r="51" spans="1:31" s="29" customFormat="1" ht="22.5" customHeight="1">
      <c r="A51" s="119"/>
      <c r="B51" s="110"/>
      <c r="C51" s="110"/>
      <c r="D51" s="110"/>
      <c r="E51" s="110"/>
      <c r="F51" s="110"/>
      <c r="G51" s="110"/>
      <c r="H51" s="110"/>
      <c r="I51" s="110"/>
      <c r="J51" s="110"/>
      <c r="K51" s="110"/>
      <c r="L51" s="110"/>
      <c r="M51" s="110"/>
      <c r="N51" s="110"/>
      <c r="O51" s="110"/>
      <c r="P51"/>
      <c r="T51" s="266" t="s">
        <v>22</v>
      </c>
      <c r="U51" s="332">
        <f>SUM(M55:M64)</f>
        <v>0</v>
      </c>
      <c r="V51" s="120" t="s">
        <v>23</v>
      </c>
      <c r="W51" s="277">
        <f>IF(J51=0,0,IF($S$53&gt;0,1,0))</f>
        <v>0</v>
      </c>
      <c r="X51" s="262"/>
      <c r="Y51" s="262"/>
      <c r="Z51" s="262"/>
      <c r="AB51" s="262"/>
      <c r="AC51" s="262"/>
      <c r="AD51" s="262"/>
      <c r="AE51" s="131"/>
    </row>
    <row r="52" spans="1:31" s="29" customFormat="1" ht="30.75" customHeight="1">
      <c r="A52"/>
      <c r="B52"/>
      <c r="C52"/>
      <c r="D52"/>
      <c r="E52"/>
      <c r="F52"/>
      <c r="G52"/>
      <c r="H52"/>
      <c r="I52"/>
      <c r="J52"/>
      <c r="K52"/>
      <c r="L52"/>
      <c r="M52"/>
      <c r="N52"/>
      <c r="O52"/>
      <c r="P52"/>
      <c r="Q52" s="280" t="s">
        <v>61</v>
      </c>
      <c r="R52" s="282">
        <f>IF(Q53&gt;=10,"VLE mg COV/Nm3","")</f>
      </c>
      <c r="S52" s="281"/>
      <c r="T52" s="110"/>
      <c r="U52"/>
      <c r="V52" s="131"/>
      <c r="X52" s="277">
        <f t="shared" si="19"/>
        <v>0</v>
      </c>
      <c r="Y52" s="262"/>
      <c r="Z52" s="262"/>
      <c r="AA52" s="262"/>
      <c r="AB52" s="262"/>
      <c r="AC52" s="262"/>
      <c r="AD52" s="262"/>
      <c r="AE52" s="131"/>
    </row>
    <row r="53" spans="1:24" s="29" customFormat="1" ht="29.25" customHeight="1">
      <c r="A53" s="178" t="s">
        <v>43</v>
      </c>
      <c r="B53" s="328" t="s">
        <v>277</v>
      </c>
      <c r="C53" s="174" t="s">
        <v>62</v>
      </c>
      <c r="D53" s="180" t="s">
        <v>265</v>
      </c>
      <c r="E53" s="176"/>
      <c r="F53" s="176"/>
      <c r="G53" s="176"/>
      <c r="H53" s="176"/>
      <c r="I53" s="176"/>
      <c r="J53" s="182"/>
      <c r="K53" s="389" t="s">
        <v>44</v>
      </c>
      <c r="L53" s="389" t="s">
        <v>45</v>
      </c>
      <c r="M53" s="389" t="s">
        <v>48</v>
      </c>
      <c r="N53" s="389" t="s">
        <v>60</v>
      </c>
      <c r="O53" s="389" t="s">
        <v>54</v>
      </c>
      <c r="P53"/>
      <c r="Q53" s="186">
        <f>SUM(N55:N64)</f>
        <v>0</v>
      </c>
      <c r="R53" s="283">
        <f>IF(Q53&gt;=10,2,0)</f>
        <v>0</v>
      </c>
      <c r="S53" s="275"/>
      <c r="T53" s="268"/>
      <c r="U53" s="268"/>
      <c r="V53" s="268"/>
      <c r="W53" s="268"/>
      <c r="X53" s="277">
        <f t="shared" si="19"/>
        <v>0</v>
      </c>
    </row>
    <row r="54" spans="1:24" s="29" customFormat="1" ht="16.5">
      <c r="A54" s="179"/>
      <c r="B54" s="172"/>
      <c r="C54" s="165"/>
      <c r="D54" s="181" t="s">
        <v>49</v>
      </c>
      <c r="E54" s="177" t="s">
        <v>50</v>
      </c>
      <c r="F54" s="177" t="s">
        <v>51</v>
      </c>
      <c r="G54" s="177" t="s">
        <v>50</v>
      </c>
      <c r="H54" s="177" t="s">
        <v>52</v>
      </c>
      <c r="I54" s="177" t="s">
        <v>50</v>
      </c>
      <c r="J54" s="183" t="s">
        <v>53</v>
      </c>
      <c r="K54" s="390"/>
      <c r="L54" s="390"/>
      <c r="M54" s="390"/>
      <c r="N54" s="390"/>
      <c r="O54" s="390"/>
      <c r="P54" s="110"/>
      <c r="Q54" s="30"/>
      <c r="R54"/>
      <c r="S54" s="268"/>
      <c r="T54" s="268"/>
      <c r="U54" s="268"/>
      <c r="V54" s="268"/>
      <c r="W54">
        <f t="shared" si="10"/>
        <v>0</v>
      </c>
      <c r="X54" s="277">
        <f t="shared" si="19"/>
        <v>0</v>
      </c>
    </row>
    <row r="55" spans="1:24" s="29" customFormat="1" ht="15.75" customHeight="1">
      <c r="A55" s="121"/>
      <c r="B55" s="163"/>
      <c r="C55" s="164"/>
      <c r="D55" s="122"/>
      <c r="E55" s="166">
        <f>IF(D55&gt;0,1,0)</f>
        <v>0</v>
      </c>
      <c r="F55" s="122"/>
      <c r="G55" s="166">
        <f>IF(F55&gt;0,1,0)</f>
        <v>0</v>
      </c>
      <c r="H55" s="122"/>
      <c r="I55" s="123">
        <f aca="true" t="shared" si="20" ref="I55:I64">IF(H55&gt;0,1,0)</f>
        <v>0</v>
      </c>
      <c r="J55" s="124">
        <f aca="true" t="shared" si="21" ref="J55:J61">IF(E55+G55+I55&gt;0,(D55+F55+H55)/(E55+G55+I55),0)</f>
        <v>0</v>
      </c>
      <c r="K55" s="125"/>
      <c r="L55" s="125"/>
      <c r="M55" s="126">
        <f aca="true" t="shared" si="22" ref="M55:M61">J55*K55*L55/1000000</f>
        <v>0</v>
      </c>
      <c r="N55" s="126">
        <f aca="true" t="shared" si="23" ref="N55:N61">J55*K55/1000</f>
        <v>0</v>
      </c>
      <c r="O55" s="166">
        <f>IF(OR(J55=0,$R$53=0),0,IF(OR($J55&gt;$C55,$D55&gt;1.5*$C55,$F55&gt;1.5*$C55,$H55&gt;1.5*$C55),"NO","SI"))</f>
        <v>0</v>
      </c>
      <c r="P55" s="175"/>
      <c r="Q55" s="394" t="str">
        <f>IF($Q$53&lt;10,"Caudal inferior a 10 g/h, aplica el VLE general focos canalizados para esta actividad en mg COT/Nm3",0)</f>
        <v>Caudal inferior a 10 g/h, aplica el VLE general focos canalizados para esta actividad en mg COT/Nm3</v>
      </c>
      <c r="R55" s="394"/>
      <c r="S55" s="394"/>
      <c r="T55" s="394"/>
      <c r="U55" s="394"/>
      <c r="V55" s="394"/>
      <c r="W55" s="278"/>
      <c r="X55" s="277">
        <f t="shared" si="19"/>
        <v>0</v>
      </c>
    </row>
    <row r="56" spans="1:24" ht="16.5" customHeight="1">
      <c r="A56" s="127"/>
      <c r="B56" s="163"/>
      <c r="C56" s="164"/>
      <c r="D56" s="122"/>
      <c r="E56" s="166">
        <f>IF(D56&gt;0,1,0)</f>
        <v>0</v>
      </c>
      <c r="F56" s="122"/>
      <c r="G56" s="166">
        <f>IF(F56&gt;0,1,0)</f>
        <v>0</v>
      </c>
      <c r="H56" s="122"/>
      <c r="I56" s="123">
        <f t="shared" si="20"/>
        <v>0</v>
      </c>
      <c r="J56" s="128">
        <f t="shared" si="21"/>
        <v>0</v>
      </c>
      <c r="K56" s="129"/>
      <c r="L56" s="129"/>
      <c r="M56" s="130">
        <f t="shared" si="22"/>
        <v>0</v>
      </c>
      <c r="N56" s="130">
        <f t="shared" si="23"/>
        <v>0</v>
      </c>
      <c r="O56" s="166">
        <f aca="true" t="shared" si="24" ref="O56:O64">IF(OR(J56=0,$R$53=0),0,IF(OR($J56&gt;$C56,$D56&gt;1.5*$C56,$F56&gt;1.5*$C56,$H56&gt;1.5*$C56),"NO","SI"))</f>
        <v>0</v>
      </c>
      <c r="P56" s="175"/>
      <c r="Q56" s="394"/>
      <c r="R56" s="394"/>
      <c r="S56" s="394"/>
      <c r="T56" s="394"/>
      <c r="U56" s="394"/>
      <c r="V56" s="394"/>
      <c r="W56" s="278"/>
      <c r="X56" s="277">
        <f t="shared" si="19"/>
        <v>0</v>
      </c>
    </row>
    <row r="57" spans="1:24" ht="15" customHeight="1">
      <c r="A57" s="127"/>
      <c r="B57" s="163"/>
      <c r="C57" s="164"/>
      <c r="D57" s="122"/>
      <c r="E57" s="166">
        <f aca="true" t="shared" si="25" ref="E57:E63">IF(D57&gt;0,1,0)</f>
        <v>0</v>
      </c>
      <c r="F57" s="122"/>
      <c r="G57" s="166">
        <f aca="true" t="shared" si="26" ref="G57:G63">IF(F57&gt;0,1,0)</f>
        <v>0</v>
      </c>
      <c r="H57" s="122"/>
      <c r="I57" s="123">
        <f t="shared" si="20"/>
        <v>0</v>
      </c>
      <c r="J57" s="128">
        <f t="shared" si="21"/>
        <v>0</v>
      </c>
      <c r="K57" s="129"/>
      <c r="L57" s="129"/>
      <c r="M57" s="130">
        <f t="shared" si="22"/>
        <v>0</v>
      </c>
      <c r="N57" s="130">
        <f t="shared" si="23"/>
        <v>0</v>
      </c>
      <c r="O57" s="166">
        <f t="shared" si="24"/>
        <v>0</v>
      </c>
      <c r="P57" s="175"/>
      <c r="Q57" s="393" t="str">
        <f>IF($Q$53&lt;10,"Es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R57" s="393"/>
      <c r="S57" s="393"/>
      <c r="T57" s="393"/>
      <c r="U57" s="393"/>
      <c r="V57" s="393"/>
      <c r="W57" s="110"/>
      <c r="X57" s="277">
        <f t="shared" si="19"/>
        <v>0</v>
      </c>
    </row>
    <row r="58" spans="1:24" ht="15.75" customHeight="1">
      <c r="A58" s="127"/>
      <c r="B58" s="163"/>
      <c r="C58" s="164"/>
      <c r="D58" s="122"/>
      <c r="E58" s="166">
        <f t="shared" si="25"/>
        <v>0</v>
      </c>
      <c r="F58" s="122"/>
      <c r="G58" s="166">
        <f t="shared" si="26"/>
        <v>0</v>
      </c>
      <c r="H58" s="122"/>
      <c r="I58" s="123">
        <f t="shared" si="20"/>
        <v>0</v>
      </c>
      <c r="J58" s="128">
        <f t="shared" si="21"/>
        <v>0</v>
      </c>
      <c r="K58" s="129"/>
      <c r="L58" s="129"/>
      <c r="M58" s="130">
        <f t="shared" si="22"/>
        <v>0</v>
      </c>
      <c r="N58" s="130">
        <f t="shared" si="23"/>
        <v>0</v>
      </c>
      <c r="O58" s="166">
        <f t="shared" si="24"/>
        <v>0</v>
      </c>
      <c r="P58" s="175"/>
      <c r="Q58" s="357"/>
      <c r="R58" s="357"/>
      <c r="S58" s="357"/>
      <c r="T58" s="357"/>
      <c r="U58" s="357"/>
      <c r="V58" s="357"/>
      <c r="W58" s="1"/>
      <c r="X58" s="277">
        <f t="shared" si="19"/>
        <v>0</v>
      </c>
    </row>
    <row r="59" spans="1:24" ht="15.75" customHeight="1">
      <c r="A59" s="127"/>
      <c r="B59" s="163"/>
      <c r="C59" s="164"/>
      <c r="D59" s="122"/>
      <c r="E59" s="166">
        <f t="shared" si="25"/>
        <v>0</v>
      </c>
      <c r="F59" s="122"/>
      <c r="G59" s="166">
        <f t="shared" si="26"/>
        <v>0</v>
      </c>
      <c r="H59" s="122"/>
      <c r="I59" s="123">
        <f t="shared" si="20"/>
        <v>0</v>
      </c>
      <c r="J59" s="128">
        <f t="shared" si="21"/>
        <v>0</v>
      </c>
      <c r="K59" s="129"/>
      <c r="L59" s="129"/>
      <c r="M59" s="130">
        <f t="shared" si="22"/>
        <v>0</v>
      </c>
      <c r="N59" s="130">
        <f t="shared" si="23"/>
        <v>0</v>
      </c>
      <c r="O59" s="166">
        <f t="shared" si="24"/>
        <v>0</v>
      </c>
      <c r="P59" s="175"/>
      <c r="Q59" s="357"/>
      <c r="R59" s="357"/>
      <c r="S59" s="357"/>
      <c r="T59" s="357"/>
      <c r="U59" s="357"/>
      <c r="V59" s="357"/>
      <c r="X59" s="277">
        <f t="shared" si="19"/>
        <v>0</v>
      </c>
    </row>
    <row r="60" spans="1:24" ht="15" customHeight="1">
      <c r="A60" s="127"/>
      <c r="B60" s="163"/>
      <c r="C60" s="164"/>
      <c r="D60" s="122"/>
      <c r="E60" s="166">
        <f t="shared" si="25"/>
        <v>0</v>
      </c>
      <c r="F60" s="122"/>
      <c r="G60" s="166">
        <f t="shared" si="26"/>
        <v>0</v>
      </c>
      <c r="H60" s="122"/>
      <c r="I60" s="123">
        <f t="shared" si="20"/>
        <v>0</v>
      </c>
      <c r="J60" s="128">
        <f t="shared" si="21"/>
        <v>0</v>
      </c>
      <c r="K60" s="129"/>
      <c r="L60" s="129"/>
      <c r="M60" s="130">
        <f t="shared" si="22"/>
        <v>0</v>
      </c>
      <c r="N60" s="130">
        <f t="shared" si="23"/>
        <v>0</v>
      </c>
      <c r="O60" s="166">
        <f t="shared" si="24"/>
        <v>0</v>
      </c>
      <c r="P60" s="175"/>
      <c r="Q60" s="357"/>
      <c r="R60" s="357"/>
      <c r="S60" s="357"/>
      <c r="T60" s="357"/>
      <c r="U60" s="357"/>
      <c r="V60" s="357"/>
      <c r="W60" s="131"/>
      <c r="X60" s="277">
        <f t="shared" si="19"/>
        <v>0</v>
      </c>
    </row>
    <row r="61" spans="1:24" ht="19.5" customHeight="1">
      <c r="A61" s="127"/>
      <c r="B61" s="163"/>
      <c r="C61" s="164"/>
      <c r="D61" s="122"/>
      <c r="E61" s="166">
        <f t="shared" si="25"/>
        <v>0</v>
      </c>
      <c r="F61" s="122"/>
      <c r="G61" s="166">
        <f t="shared" si="26"/>
        <v>0</v>
      </c>
      <c r="H61" s="122"/>
      <c r="I61" s="123">
        <f t="shared" si="20"/>
        <v>0</v>
      </c>
      <c r="J61" s="128">
        <f t="shared" si="21"/>
        <v>0</v>
      </c>
      <c r="K61" s="129"/>
      <c r="L61" s="129"/>
      <c r="M61" s="130">
        <f t="shared" si="22"/>
        <v>0</v>
      </c>
      <c r="N61" s="130">
        <f t="shared" si="23"/>
        <v>0</v>
      </c>
      <c r="O61" s="166">
        <f t="shared" si="24"/>
        <v>0</v>
      </c>
      <c r="P61" s="175"/>
      <c r="Q61" s="393">
        <f>IF(S53=0,0,"El Valor Límite de Emisión de COVs con frase de riesgo asignada R45, R46, R49, R60, R61 o indicadores de peligro H340, H350, H350i, H360D o H360F, cuando el caudal másico de la suma de los compuestos sea &gt;= 10 g/h, es 2 mg/Nm3")</f>
        <v>0</v>
      </c>
      <c r="R61" s="393"/>
      <c r="S61" s="393"/>
      <c r="T61" s="393"/>
      <c r="U61" s="393"/>
      <c r="V61" s="393"/>
      <c r="W61" s="131"/>
      <c r="X61" s="277">
        <f t="shared" si="19"/>
        <v>0</v>
      </c>
    </row>
    <row r="62" spans="1:24" ht="16.5" customHeight="1">
      <c r="A62" s="127"/>
      <c r="B62" s="163"/>
      <c r="C62" s="164"/>
      <c r="D62" s="122"/>
      <c r="E62" s="166">
        <f t="shared" si="25"/>
        <v>0</v>
      </c>
      <c r="F62" s="122"/>
      <c r="G62" s="166">
        <f t="shared" si="26"/>
        <v>0</v>
      </c>
      <c r="H62" s="122"/>
      <c r="I62" s="123">
        <f t="shared" si="20"/>
        <v>0</v>
      </c>
      <c r="J62" s="128">
        <f>IF(E62+G62+I62&gt;0,(D62+F62+H62)/(E62+G62+I62),0)</f>
        <v>0</v>
      </c>
      <c r="K62" s="129"/>
      <c r="L62" s="129"/>
      <c r="M62" s="130">
        <f>J62*K62*L62/1000000</f>
        <v>0</v>
      </c>
      <c r="N62" s="130">
        <f>J62*K62/1000</f>
        <v>0</v>
      </c>
      <c r="O62" s="166">
        <f t="shared" si="24"/>
        <v>0</v>
      </c>
      <c r="P62" s="175"/>
      <c r="Q62" s="393"/>
      <c r="R62" s="393"/>
      <c r="S62" s="393"/>
      <c r="T62" s="393"/>
      <c r="U62" s="393"/>
      <c r="V62" s="393"/>
      <c r="W62" s="131"/>
      <c r="X62" s="277">
        <f t="shared" si="19"/>
        <v>0</v>
      </c>
    </row>
    <row r="63" spans="1:24" ht="16.5" customHeight="1">
      <c r="A63" s="127"/>
      <c r="B63" s="163"/>
      <c r="C63" s="164"/>
      <c r="D63" s="122"/>
      <c r="E63" s="166">
        <f t="shared" si="25"/>
        <v>0</v>
      </c>
      <c r="F63" s="122"/>
      <c r="G63" s="166">
        <f t="shared" si="26"/>
        <v>0</v>
      </c>
      <c r="H63" s="122"/>
      <c r="I63" s="123">
        <f t="shared" si="20"/>
        <v>0</v>
      </c>
      <c r="J63" s="128">
        <f>IF(E63+G63+I63&gt;0,(D63+F63+H63)/(E63+G63+I63),0)</f>
        <v>0</v>
      </c>
      <c r="K63" s="129"/>
      <c r="L63" s="129"/>
      <c r="M63" s="130">
        <f>J63*K63*L63/1000000</f>
        <v>0</v>
      </c>
      <c r="N63" s="130">
        <f>J63*K63/1000</f>
        <v>0</v>
      </c>
      <c r="O63" s="166">
        <f t="shared" si="24"/>
        <v>0</v>
      </c>
      <c r="P63" s="175"/>
      <c r="Q63" s="393"/>
      <c r="R63" s="393"/>
      <c r="S63" s="393"/>
      <c r="T63" s="393"/>
      <c r="U63" s="393"/>
      <c r="V63" s="393"/>
      <c r="W63" s="131"/>
      <c r="X63" s="277">
        <f t="shared" si="19"/>
        <v>0</v>
      </c>
    </row>
    <row r="64" spans="1:24" ht="16.5" customHeight="1">
      <c r="A64" s="127"/>
      <c r="B64" s="163"/>
      <c r="C64" s="164"/>
      <c r="D64" s="122"/>
      <c r="E64" s="166">
        <f>IF(D64&gt;0,1,0)</f>
        <v>0</v>
      </c>
      <c r="F64" s="122"/>
      <c r="G64" s="166">
        <f>IF(F64&gt;0,1,0)</f>
        <v>0</v>
      </c>
      <c r="H64" s="122"/>
      <c r="I64" s="123">
        <f t="shared" si="20"/>
        <v>0</v>
      </c>
      <c r="J64" s="128">
        <f>IF(E64+G64+I64&gt;0,(D64+F64+H64)/(E64+G64+I64),0)</f>
        <v>0</v>
      </c>
      <c r="K64" s="129"/>
      <c r="L64" s="129"/>
      <c r="M64" s="130">
        <f>J64*K64*L64/1000000</f>
        <v>0</v>
      </c>
      <c r="N64" s="130">
        <f>J64*K64/1000</f>
        <v>0</v>
      </c>
      <c r="O64" s="166">
        <f t="shared" si="24"/>
        <v>0</v>
      </c>
      <c r="P64" s="175"/>
      <c r="Q64" s="393"/>
      <c r="R64" s="393"/>
      <c r="S64" s="393"/>
      <c r="T64" s="393"/>
      <c r="U64" s="393"/>
      <c r="V64" s="393"/>
      <c r="X64" s="277">
        <f t="shared" si="19"/>
        <v>0</v>
      </c>
    </row>
    <row r="65" spans="6:22" ht="19.5">
      <c r="F65" s="359"/>
      <c r="I65" s="358">
        <f>IF(H65&gt;0,1,0)</f>
        <v>0</v>
      </c>
      <c r="Q65" s="202"/>
      <c r="R65" s="202"/>
      <c r="S65" s="202"/>
      <c r="T65" s="202"/>
      <c r="U65" s="202"/>
      <c r="V65" s="202"/>
    </row>
    <row r="66" spans="17:22" ht="19.5">
      <c r="Q66" s="202"/>
      <c r="R66" s="202"/>
      <c r="S66" s="202"/>
      <c r="T66" s="202"/>
      <c r="U66" s="202"/>
      <c r="V66" s="202"/>
    </row>
  </sheetData>
  <sheetProtection selectLockedCells="1" selectUnlockedCells="1"/>
  <mergeCells count="19">
    <mergeCell ref="O53:O54"/>
    <mergeCell ref="N8:N9"/>
    <mergeCell ref="Q61:V64"/>
    <mergeCell ref="Q55:V56"/>
    <mergeCell ref="O8:O9"/>
    <mergeCell ref="Y38:AE38"/>
    <mergeCell ref="Q45:V48"/>
    <mergeCell ref="Q41:V43"/>
    <mergeCell ref="Q39:V40"/>
    <mergeCell ref="Q57:V57"/>
    <mergeCell ref="N53:N54"/>
    <mergeCell ref="B3:M3"/>
    <mergeCell ref="A8:A9"/>
    <mergeCell ref="K8:K9"/>
    <mergeCell ref="L8:L9"/>
    <mergeCell ref="M8:M9"/>
    <mergeCell ref="L53:L54"/>
    <mergeCell ref="M53:M54"/>
    <mergeCell ref="K53:K54"/>
  </mergeCells>
  <conditionalFormatting sqref="P10 P49:P54 O39:P39 N55:O58 O39:O47 P40:P47 O55:P64 P12:P30">
    <cfRule type="cellIs" priority="42" dxfId="19" operator="equal">
      <formula>"NO"</formula>
    </cfRule>
  </conditionalFormatting>
  <conditionalFormatting sqref="U51 Q62:R62 Q37 T53 M49:M53 O49 Q53 O52 AA37 Y38 Q41 Q57 Q55 T36:T37 N55:O64 O39:Q39 O39:O47 P40:P49 P54:P64">
    <cfRule type="cellIs" priority="41" dxfId="20" operator="equal">
      <formula>"NO"</formula>
    </cfRule>
  </conditionalFormatting>
  <conditionalFormatting sqref="B49:B53">
    <cfRule type="expression" priority="35" dxfId="20" stopIfTrue="1">
      <formula>$I49&gt;#REF!</formula>
    </cfRule>
  </conditionalFormatting>
  <conditionalFormatting sqref="A51:A52">
    <cfRule type="expression" priority="34" dxfId="20" stopIfTrue="1">
      <formula>$I51&gt;$B51</formula>
    </cfRule>
  </conditionalFormatting>
  <conditionalFormatting sqref="B54">
    <cfRule type="expression" priority="32" dxfId="20" stopIfTrue="1">
      <formula>$I54&gt;#REF!</formula>
    </cfRule>
  </conditionalFormatting>
  <conditionalFormatting sqref="A51:A52">
    <cfRule type="expression" priority="31" dxfId="20" stopIfTrue="1">
      <formula>$I51&gt;$B51</formula>
    </cfRule>
  </conditionalFormatting>
  <conditionalFormatting sqref="A39">
    <cfRule type="expression" priority="95" dxfId="20" stopIfTrue="1">
      <formula>$J39&gt;#REF!</formula>
    </cfRule>
  </conditionalFormatting>
  <conditionalFormatting sqref="A38">
    <cfRule type="expression" priority="96" dxfId="20" stopIfTrue="1">
      <formula>$J38&gt;#REF!</formula>
    </cfRule>
  </conditionalFormatting>
  <conditionalFormatting sqref="A39">
    <cfRule type="expression" priority="97" dxfId="20" stopIfTrue="1">
      <formula>$J39&gt;#REF!</formula>
    </cfRule>
  </conditionalFormatting>
  <conditionalFormatting sqref="A54">
    <cfRule type="expression" priority="20" dxfId="20" stopIfTrue="1">
      <formula>$J54&gt;#REF!</formula>
    </cfRule>
  </conditionalFormatting>
  <conditionalFormatting sqref="A53">
    <cfRule type="expression" priority="19" dxfId="20" stopIfTrue="1">
      <formula>$J53&gt;#REF!</formula>
    </cfRule>
  </conditionalFormatting>
  <conditionalFormatting sqref="A54">
    <cfRule type="expression" priority="18" dxfId="20" stopIfTrue="1">
      <formula>$J54&gt;#REF!</formula>
    </cfRule>
  </conditionalFormatting>
  <conditionalFormatting sqref="A55">
    <cfRule type="expression" priority="15" dxfId="20" stopIfTrue="1">
      <formula>$J55&gt;#REF!</formula>
    </cfRule>
  </conditionalFormatting>
  <conditionalFormatting sqref="A54">
    <cfRule type="expression" priority="14" dxfId="20" stopIfTrue="1">
      <formula>$J54&gt;#REF!</formula>
    </cfRule>
  </conditionalFormatting>
  <conditionalFormatting sqref="A55">
    <cfRule type="expression" priority="13" dxfId="20" stopIfTrue="1">
      <formula>$J55&gt;#REF!</formula>
    </cfRule>
  </conditionalFormatting>
  <conditionalFormatting sqref="P11">
    <cfRule type="cellIs" priority="1" dxfId="19" operator="equal">
      <formula>"NO"</formula>
    </cfRule>
  </conditionalFormatting>
  <dataValidations count="1">
    <dataValidation type="list" allowBlank="1" showErrorMessage="1" sqref="B55:B64 B39:B47 B10:B33">
      <formula1>TIPO_FOCO</formula1>
    </dataValidation>
  </dataValidations>
  <printOptions horizontalCentered="1" verticalCentered="1"/>
  <pageMargins left="0.7480314960629921" right="0.7480314960629921" top="0.984251968503937" bottom="0.984251968503937" header="0.5118110236220472" footer="0.5118110236220472"/>
  <pageSetup fitToHeight="2" horizontalDpi="300" verticalDpi="300" orientation="landscape" paperSize="9" scale="58" r:id="rId4"/>
  <headerFooter alignWithMargins="0">
    <oddHeader>&amp;R&amp;G</oddHeader>
  </headerFooter>
  <rowBreaks count="1" manualBreakCount="1">
    <brk id="30" max="21" man="1"/>
  </rowBreaks>
  <legacyDrawing r:id="rId2"/>
  <legacyDrawingHF r:id="rId3"/>
</worksheet>
</file>

<file path=xl/worksheets/sheet6.xml><?xml version="1.0" encoding="utf-8"?>
<worksheet xmlns="http://schemas.openxmlformats.org/spreadsheetml/2006/main" xmlns:r="http://schemas.openxmlformats.org/officeDocument/2006/relationships">
  <sheetPr codeName="Hoja20"/>
  <dimension ref="A2:M28"/>
  <sheetViews>
    <sheetView showGridLines="0" showZeros="0" view="pageBreakPreview" zoomScale="75" zoomScaleSheetLayoutView="75" zoomScalePageLayoutView="0" workbookViewId="0" topLeftCell="A1">
      <selection activeCell="H21" sqref="H21"/>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7.25" customHeight="1"/>
    <row r="2" spans="1:13" s="12" customFormat="1" ht="23.25" thickBot="1">
      <c r="A2" s="296">
        <f>PGD!C2</f>
        <v>0</v>
      </c>
      <c r="B2" s="296"/>
      <c r="C2" s="296"/>
      <c r="D2" s="296"/>
      <c r="E2" s="296"/>
      <c r="F2" s="296"/>
      <c r="G2" s="296"/>
      <c r="H2" s="296"/>
      <c r="I2" s="296"/>
      <c r="J2" s="296"/>
      <c r="K2" s="296"/>
      <c r="L2" s="296" t="s">
        <v>17</v>
      </c>
      <c r="M2" s="296">
        <f>PGD!C5</f>
        <v>0</v>
      </c>
    </row>
    <row r="3" spans="1:13" ht="56.25" customHeight="1" thickBot="1">
      <c r="A3" s="51" t="s">
        <v>63</v>
      </c>
      <c r="B3" s="384" t="s">
        <v>64</v>
      </c>
      <c r="C3" s="384"/>
      <c r="D3" s="384"/>
      <c r="E3" s="384"/>
      <c r="F3" s="384"/>
      <c r="G3" s="384"/>
      <c r="H3" s="384"/>
      <c r="I3" s="384"/>
      <c r="J3" s="384"/>
      <c r="K3" s="297" t="s">
        <v>65</v>
      </c>
      <c r="L3" s="298"/>
      <c r="M3" s="49">
        <f>IF(L3&gt;0,"kg","")</f>
      </c>
    </row>
    <row r="4" spans="1:12" ht="51.75" customHeight="1">
      <c r="A4" s="36"/>
      <c r="B4" s="384"/>
      <c r="C4" s="384"/>
      <c r="D4" s="384"/>
      <c r="E4" s="384"/>
      <c r="F4" s="384"/>
      <c r="G4" s="384"/>
      <c r="H4" s="384"/>
      <c r="I4" s="384"/>
      <c r="J4" s="384"/>
      <c r="K4" s="38"/>
      <c r="L4" s="18"/>
    </row>
    <row r="5" spans="1:12" ht="16.5" customHeight="1">
      <c r="A5" s="36"/>
      <c r="B5" s="34"/>
      <c r="C5" s="34"/>
      <c r="D5" s="34"/>
      <c r="E5" s="34"/>
      <c r="F5" s="34"/>
      <c r="G5" s="34"/>
      <c r="H5" s="34"/>
      <c r="I5" s="34"/>
      <c r="J5" s="34"/>
      <c r="K5" s="38"/>
      <c r="L5" s="18"/>
    </row>
    <row r="6" spans="1:11" s="18" customFormat="1" ht="18">
      <c r="A6" s="52" t="s">
        <v>66</v>
      </c>
      <c r="C6" s="53"/>
      <c r="D6" s="38"/>
      <c r="E6" s="38"/>
      <c r="I6" s="38"/>
      <c r="K6" s="39"/>
    </row>
    <row r="7" spans="1:12" s="18" customFormat="1" ht="19.5">
      <c r="A7" s="54"/>
      <c r="B7" s="216"/>
      <c r="C7" s="217"/>
      <c r="D7" s="218"/>
      <c r="E7" s="218"/>
      <c r="F7" s="218"/>
      <c r="G7" s="218"/>
      <c r="H7" s="218"/>
      <c r="I7" s="218"/>
      <c r="J7" s="218"/>
      <c r="K7" s="218"/>
      <c r="L7" s="219"/>
    </row>
    <row r="8" spans="1:12" s="18" customFormat="1" ht="19.5">
      <c r="A8" s="54"/>
      <c r="B8" s="220"/>
      <c r="C8" s="221"/>
      <c r="D8" s="222"/>
      <c r="E8" s="222"/>
      <c r="F8" s="222"/>
      <c r="G8" s="222"/>
      <c r="H8" s="222"/>
      <c r="I8" s="222"/>
      <c r="J8" s="222"/>
      <c r="K8" s="222"/>
      <c r="L8" s="223"/>
    </row>
    <row r="9" spans="1:12" s="18" customFormat="1" ht="19.5">
      <c r="A9" s="54"/>
      <c r="B9" s="220"/>
      <c r="C9" s="221"/>
      <c r="D9" s="222"/>
      <c r="E9" s="222"/>
      <c r="F9" s="222"/>
      <c r="G9" s="222"/>
      <c r="H9" s="222"/>
      <c r="I9" s="222"/>
      <c r="J9" s="222"/>
      <c r="K9" s="222"/>
      <c r="L9" s="223"/>
    </row>
    <row r="10" spans="1:12" s="18" customFormat="1" ht="16.5">
      <c r="A10" s="54"/>
      <c r="B10" s="220"/>
      <c r="C10" s="221"/>
      <c r="D10" s="222"/>
      <c r="E10" s="222"/>
      <c r="F10" s="222"/>
      <c r="G10" s="222"/>
      <c r="H10" s="222"/>
      <c r="I10" s="222"/>
      <c r="J10" s="222"/>
      <c r="K10" s="222"/>
      <c r="L10" s="224"/>
    </row>
    <row r="11" spans="1:12" s="18" customFormat="1" ht="18">
      <c r="A11" s="53"/>
      <c r="B11" s="225"/>
      <c r="C11" s="226"/>
      <c r="D11" s="227"/>
      <c r="E11" s="227"/>
      <c r="F11" s="227"/>
      <c r="G11" s="227"/>
      <c r="H11" s="227"/>
      <c r="I11" s="227"/>
      <c r="J11" s="227"/>
      <c r="K11" s="228"/>
      <c r="L11" s="229"/>
    </row>
    <row r="12" spans="1:11" s="18" customFormat="1" ht="18">
      <c r="A12" s="53"/>
      <c r="B12" s="54"/>
      <c r="C12" s="54"/>
      <c r="K12" s="39"/>
    </row>
    <row r="13" spans="1:3" s="18" customFormat="1" ht="16.5" customHeight="1">
      <c r="A13" s="52" t="s">
        <v>67</v>
      </c>
      <c r="B13" s="54"/>
      <c r="C13" s="54"/>
    </row>
    <row r="14" spans="1:12" s="18" customFormat="1" ht="18">
      <c r="A14" s="53"/>
      <c r="B14" s="6"/>
      <c r="C14" s="55"/>
      <c r="D14" s="42"/>
      <c r="E14" s="42"/>
      <c r="F14" s="43"/>
      <c r="G14" s="41"/>
      <c r="H14" s="42"/>
      <c r="I14" s="42"/>
      <c r="J14" s="48"/>
      <c r="K14" s="41"/>
      <c r="L14" s="42"/>
    </row>
    <row r="15" spans="1:12" s="18" customFormat="1" ht="18">
      <c r="A15" s="53"/>
      <c r="B15" s="216"/>
      <c r="C15" s="217"/>
      <c r="D15" s="218"/>
      <c r="E15" s="218"/>
      <c r="F15" s="218"/>
      <c r="G15" s="218"/>
      <c r="H15" s="218"/>
      <c r="I15" s="218"/>
      <c r="J15" s="218"/>
      <c r="K15" s="218"/>
      <c r="L15" s="230"/>
    </row>
    <row r="16" spans="1:12" s="18" customFormat="1" ht="18">
      <c r="A16" s="53"/>
      <c r="B16" s="220"/>
      <c r="C16" s="221"/>
      <c r="D16" s="222"/>
      <c r="E16" s="222"/>
      <c r="F16" s="222"/>
      <c r="G16" s="222"/>
      <c r="H16" s="222"/>
      <c r="I16" s="222"/>
      <c r="J16" s="222"/>
      <c r="K16" s="222"/>
      <c r="L16" s="224"/>
    </row>
    <row r="17" spans="1:12" s="18" customFormat="1" ht="18">
      <c r="A17" s="53"/>
      <c r="B17" s="220"/>
      <c r="C17" s="221"/>
      <c r="D17" s="222"/>
      <c r="E17" s="222"/>
      <c r="F17" s="222"/>
      <c r="G17" s="222"/>
      <c r="H17" s="222"/>
      <c r="I17" s="222"/>
      <c r="J17" s="222"/>
      <c r="K17" s="222"/>
      <c r="L17" s="224"/>
    </row>
    <row r="18" spans="1:12" s="18" customFormat="1" ht="18">
      <c r="A18" s="53"/>
      <c r="B18" s="220"/>
      <c r="C18" s="221"/>
      <c r="D18" s="222"/>
      <c r="E18" s="222"/>
      <c r="F18" s="222"/>
      <c r="G18" s="222"/>
      <c r="H18" s="222"/>
      <c r="I18" s="222"/>
      <c r="J18" s="222"/>
      <c r="K18" s="222"/>
      <c r="L18" s="224"/>
    </row>
    <row r="19" spans="1:12" s="18" customFormat="1" ht="18">
      <c r="A19" s="53"/>
      <c r="B19" s="225"/>
      <c r="C19" s="226"/>
      <c r="D19" s="227"/>
      <c r="E19" s="227"/>
      <c r="F19" s="227"/>
      <c r="G19" s="227"/>
      <c r="H19" s="227"/>
      <c r="I19" s="227"/>
      <c r="J19" s="227"/>
      <c r="K19" s="227"/>
      <c r="L19" s="229"/>
    </row>
    <row r="20" spans="1:12" ht="15">
      <c r="A20" s="56"/>
      <c r="B20" s="56"/>
      <c r="C20" s="56"/>
      <c r="D20" s="44"/>
      <c r="E20" s="44"/>
      <c r="F20" s="44"/>
      <c r="G20" s="45"/>
      <c r="H20" s="46"/>
      <c r="I20" s="46"/>
      <c r="J20" s="46"/>
      <c r="K20" s="46"/>
      <c r="L20" s="46"/>
    </row>
    <row r="21" spans="1:3" ht="16.5">
      <c r="A21" s="6"/>
      <c r="B21" s="6"/>
      <c r="C21" s="6"/>
    </row>
    <row r="22" spans="1:3" ht="18">
      <c r="A22" s="52" t="s">
        <v>68</v>
      </c>
      <c r="C22" s="6"/>
    </row>
    <row r="23" spans="1:12" ht="16.5">
      <c r="A23" s="6"/>
      <c r="B23" s="231"/>
      <c r="C23" s="232"/>
      <c r="D23" s="233"/>
      <c r="E23" s="233"/>
      <c r="F23" s="233"/>
      <c r="G23" s="233"/>
      <c r="H23" s="233"/>
      <c r="I23" s="233"/>
      <c r="J23" s="233"/>
      <c r="K23" s="233"/>
      <c r="L23" s="234"/>
    </row>
    <row r="24" spans="1:12" ht="16.5">
      <c r="A24" s="6"/>
      <c r="B24" s="235"/>
      <c r="C24" s="236"/>
      <c r="D24" s="237"/>
      <c r="E24" s="237"/>
      <c r="F24" s="237"/>
      <c r="G24" s="237"/>
      <c r="H24" s="237"/>
      <c r="I24" s="237"/>
      <c r="J24" s="237"/>
      <c r="K24" s="237"/>
      <c r="L24" s="238"/>
    </row>
    <row r="25" spans="1:12" ht="16.5">
      <c r="A25" s="6"/>
      <c r="B25" s="235"/>
      <c r="C25" s="236"/>
      <c r="D25" s="237"/>
      <c r="E25" s="237"/>
      <c r="F25" s="237"/>
      <c r="G25" s="237"/>
      <c r="H25" s="237"/>
      <c r="I25" s="237"/>
      <c r="J25" s="237"/>
      <c r="K25" s="237"/>
      <c r="L25" s="238"/>
    </row>
    <row r="26" spans="1:12" ht="16.5">
      <c r="A26" s="6"/>
      <c r="B26" s="235"/>
      <c r="C26" s="236"/>
      <c r="D26" s="237"/>
      <c r="E26" s="237"/>
      <c r="F26" s="237"/>
      <c r="G26" s="237"/>
      <c r="H26" s="237"/>
      <c r="I26" s="237"/>
      <c r="J26" s="237"/>
      <c r="K26" s="237"/>
      <c r="L26" s="238"/>
    </row>
    <row r="27" spans="1:12" ht="16.5">
      <c r="A27" s="6"/>
      <c r="B27" s="235"/>
      <c r="C27" s="236"/>
      <c r="D27" s="237"/>
      <c r="E27" s="237"/>
      <c r="F27" s="237"/>
      <c r="G27" s="237"/>
      <c r="H27" s="237"/>
      <c r="I27" s="237"/>
      <c r="J27" s="237"/>
      <c r="K27" s="237"/>
      <c r="L27" s="238"/>
    </row>
    <row r="28" spans="2:12" ht="15">
      <c r="B28" s="239"/>
      <c r="C28" s="240"/>
      <c r="D28" s="240"/>
      <c r="E28" s="240"/>
      <c r="F28" s="240"/>
      <c r="G28" s="240"/>
      <c r="H28" s="240"/>
      <c r="I28" s="240"/>
      <c r="J28" s="240"/>
      <c r="K28" s="240"/>
      <c r="L28" s="241"/>
    </row>
  </sheetData>
  <sheetProtection selectLockedCells="1" selectUnlockedCells="1"/>
  <mergeCells count="1">
    <mergeCell ref="B3:J4"/>
  </mergeCells>
  <printOptions/>
  <pageMargins left="0.7480314960629921" right="0.7480314960629921" top="0.984251968503937" bottom="0.984251968503937" header="0.5118110236220472" footer="0.5118110236220472"/>
  <pageSetup horizontalDpi="300" verticalDpi="300" orientation="landscape" paperSize="9" scale="66" r:id="rId2"/>
  <headerFooter alignWithMargins="0">
    <oddHeader>&amp;R&amp;G</oddHeader>
  </headerFooter>
  <legacyDrawingHF r:id="rId1"/>
</worksheet>
</file>

<file path=xl/worksheets/sheet7.xml><?xml version="1.0" encoding="utf-8"?>
<worksheet xmlns="http://schemas.openxmlformats.org/spreadsheetml/2006/main" xmlns:r="http://schemas.openxmlformats.org/officeDocument/2006/relationships">
  <sheetPr codeName="Hoja22"/>
  <dimension ref="A2:J26"/>
  <sheetViews>
    <sheetView showGridLines="0" showZeros="0" view="pageBreakPreview" zoomScale="75" zoomScaleSheetLayoutView="75" zoomScalePageLayoutView="0" workbookViewId="0" topLeftCell="A2">
      <selection activeCell="M27" sqref="M27"/>
    </sheetView>
  </sheetViews>
  <sheetFormatPr defaultColWidth="11.00390625" defaultRowHeight="15"/>
  <cols>
    <col min="1" max="1" width="8.00390625" style="0" customWidth="1"/>
    <col min="2" max="2" width="22.25390625" style="0" customWidth="1"/>
    <col min="6" max="6" width="18.625" style="0" customWidth="1"/>
    <col min="8" max="8" width="14.625" style="0" customWidth="1"/>
    <col min="9" max="9" width="28.50390625" style="0" customWidth="1"/>
  </cols>
  <sheetData>
    <row r="1" ht="12" customHeight="1" hidden="1"/>
    <row r="2" spans="1:10" s="12" customFormat="1" ht="23.25" thickBot="1">
      <c r="A2" s="296">
        <f>PGD!C2</f>
        <v>0</v>
      </c>
      <c r="B2" s="296"/>
      <c r="C2" s="296"/>
      <c r="D2" s="296"/>
      <c r="E2" s="296"/>
      <c r="F2" s="296"/>
      <c r="G2" s="296"/>
      <c r="H2" s="296"/>
      <c r="I2" s="296" t="s">
        <v>17</v>
      </c>
      <c r="J2" s="296">
        <f>PGD!C5</f>
        <v>0</v>
      </c>
    </row>
    <row r="3" spans="1:10" ht="51.75" customHeight="1" thickBot="1">
      <c r="A3" s="51" t="s">
        <v>69</v>
      </c>
      <c r="B3" s="384" t="s">
        <v>70</v>
      </c>
      <c r="C3" s="384"/>
      <c r="D3" s="384"/>
      <c r="E3" s="384"/>
      <c r="F3" s="384"/>
      <c r="G3" s="34"/>
      <c r="H3" s="299" t="s">
        <v>71</v>
      </c>
      <c r="I3" s="300">
        <f>SUM(I7:I101)</f>
        <v>0</v>
      </c>
      <c r="J3" s="110" t="str">
        <f>IF(H3&gt;"","kg","")</f>
        <v>kg</v>
      </c>
    </row>
    <row r="4" spans="1:9" ht="16.5" customHeight="1">
      <c r="A4" s="36"/>
      <c r="B4" s="37"/>
      <c r="C4" s="37"/>
      <c r="D4" s="37"/>
      <c r="E4" s="37"/>
      <c r="F4" s="37"/>
      <c r="G4" s="37"/>
      <c r="H4" s="38"/>
      <c r="I4" s="18"/>
    </row>
    <row r="5" spans="1:9" s="18" customFormat="1" ht="33">
      <c r="A5" s="38"/>
      <c r="B5" s="346" t="s">
        <v>72</v>
      </c>
      <c r="C5" s="346" t="s">
        <v>73</v>
      </c>
      <c r="D5" s="346" t="s">
        <v>74</v>
      </c>
      <c r="E5" s="346" t="s">
        <v>75</v>
      </c>
      <c r="F5" s="346" t="s">
        <v>76</v>
      </c>
      <c r="G5" s="346" t="s">
        <v>279</v>
      </c>
      <c r="H5" s="346" t="s">
        <v>29</v>
      </c>
      <c r="I5" s="346" t="s">
        <v>284</v>
      </c>
    </row>
    <row r="6" spans="1:10" s="5" customFormat="1" ht="16.5">
      <c r="A6" s="4"/>
      <c r="B6" s="347"/>
      <c r="C6" s="347"/>
      <c r="D6" s="347"/>
      <c r="E6" s="347"/>
      <c r="F6" s="347"/>
      <c r="G6" s="347"/>
      <c r="H6" s="347"/>
      <c r="I6" s="356" t="s">
        <v>285</v>
      </c>
      <c r="J6" s="43"/>
    </row>
    <row r="7" spans="1:10" ht="15">
      <c r="A7" s="1"/>
      <c r="B7" s="339"/>
      <c r="C7" s="340"/>
      <c r="D7" s="341"/>
      <c r="E7" s="345"/>
      <c r="F7" s="22"/>
      <c r="G7" s="22"/>
      <c r="H7" s="342"/>
      <c r="I7" s="343">
        <f aca="true" t="shared" si="0" ref="I7:I13">G7*H7</f>
        <v>0</v>
      </c>
      <c r="J7" s="18">
        <f>IF(H7&gt;0,"kg","")</f>
      </c>
    </row>
    <row r="8" spans="1:10" ht="15">
      <c r="A8" s="1"/>
      <c r="B8" s="57"/>
      <c r="C8" s="62"/>
      <c r="D8" s="59"/>
      <c r="E8" s="344"/>
      <c r="F8" s="25"/>
      <c r="G8" s="25"/>
      <c r="H8" s="60"/>
      <c r="I8" s="61">
        <f t="shared" si="0"/>
        <v>0</v>
      </c>
      <c r="J8" s="18">
        <f aca="true" t="shared" si="1" ref="J8:J13">IF(H8&gt;0,"kg","")</f>
      </c>
    </row>
    <row r="9" spans="1:10" ht="15">
      <c r="A9" s="1"/>
      <c r="B9" s="57"/>
      <c r="C9" s="58"/>
      <c r="D9" s="59"/>
      <c r="E9" s="344"/>
      <c r="F9" s="25"/>
      <c r="G9" s="25"/>
      <c r="H9" s="60"/>
      <c r="I9" s="61">
        <f t="shared" si="0"/>
        <v>0</v>
      </c>
      <c r="J9" s="18">
        <f t="shared" si="1"/>
      </c>
    </row>
    <row r="10" spans="1:10" ht="15">
      <c r="A10" s="1"/>
      <c r="B10" s="57"/>
      <c r="C10" s="62"/>
      <c r="D10" s="59"/>
      <c r="E10" s="344"/>
      <c r="F10" s="25"/>
      <c r="G10" s="25"/>
      <c r="H10" s="60"/>
      <c r="I10" s="61">
        <f t="shared" si="0"/>
        <v>0</v>
      </c>
      <c r="J10" s="18">
        <f t="shared" si="1"/>
      </c>
    </row>
    <row r="11" spans="1:10" ht="15">
      <c r="A11" s="1"/>
      <c r="B11" s="25"/>
      <c r="C11" s="25"/>
      <c r="D11" s="25"/>
      <c r="E11" s="344"/>
      <c r="F11" s="25"/>
      <c r="G11" s="25"/>
      <c r="H11" s="63"/>
      <c r="I11" s="61">
        <f t="shared" si="0"/>
        <v>0</v>
      </c>
      <c r="J11" s="18">
        <f t="shared" si="1"/>
      </c>
    </row>
    <row r="12" spans="1:10" ht="15">
      <c r="A12" s="1"/>
      <c r="B12" s="25"/>
      <c r="C12" s="25"/>
      <c r="D12" s="25"/>
      <c r="E12" s="344"/>
      <c r="F12" s="25"/>
      <c r="G12" s="25"/>
      <c r="H12" s="63"/>
      <c r="I12" s="61">
        <f t="shared" si="0"/>
        <v>0</v>
      </c>
      <c r="J12" s="18">
        <f t="shared" si="1"/>
      </c>
    </row>
    <row r="13" spans="1:10" ht="15">
      <c r="A13" s="1"/>
      <c r="B13" s="25"/>
      <c r="C13" s="25"/>
      <c r="D13" s="25"/>
      <c r="E13" s="344"/>
      <c r="F13" s="25"/>
      <c r="G13" s="25"/>
      <c r="H13" s="63"/>
      <c r="I13" s="61">
        <f t="shared" si="0"/>
        <v>0</v>
      </c>
      <c r="J13" s="18">
        <f t="shared" si="1"/>
      </c>
    </row>
    <row r="14" spans="1:10" ht="16.5">
      <c r="A14" s="4"/>
      <c r="B14" s="25"/>
      <c r="C14" s="25"/>
      <c r="D14" s="25"/>
      <c r="E14" s="344"/>
      <c r="F14" s="25"/>
      <c r="G14" s="25"/>
      <c r="H14" s="63"/>
      <c r="I14" s="61">
        <f>G14*H14</f>
        <v>0</v>
      </c>
      <c r="J14" s="1"/>
    </row>
    <row r="15" spans="1:9" s="18" customFormat="1" ht="16.5">
      <c r="A15" s="38"/>
      <c r="B15" s="25"/>
      <c r="C15" s="25"/>
      <c r="D15" s="25"/>
      <c r="E15" s="344"/>
      <c r="F15" s="25"/>
      <c r="G15" s="25"/>
      <c r="H15" s="63"/>
      <c r="I15" s="61">
        <f>G15*H15</f>
        <v>0</v>
      </c>
    </row>
    <row r="16" spans="2:9" s="18" customFormat="1" ht="15">
      <c r="B16" s="25"/>
      <c r="C16" s="25"/>
      <c r="D16" s="25"/>
      <c r="E16" s="344"/>
      <c r="F16" s="25"/>
      <c r="G16" s="25"/>
      <c r="H16" s="63"/>
      <c r="I16" s="61">
        <f>G16*H16</f>
        <v>0</v>
      </c>
    </row>
    <row r="17" spans="1:9" s="18" customFormat="1" ht="16.5">
      <c r="A17" s="38"/>
      <c r="B17" s="25"/>
      <c r="C17" s="25"/>
      <c r="D17" s="25"/>
      <c r="E17" s="344"/>
      <c r="F17" s="25"/>
      <c r="G17" s="25"/>
      <c r="H17" s="63"/>
      <c r="I17" s="61">
        <f>G17*H17</f>
        <v>0</v>
      </c>
    </row>
    <row r="18" s="18" customFormat="1" ht="15"/>
    <row r="19" spans="1:10" s="18" customFormat="1" ht="16.5" customHeight="1">
      <c r="A19" s="398" t="s">
        <v>77</v>
      </c>
      <c r="B19" s="398"/>
      <c r="C19" s="398"/>
      <c r="D19" s="398"/>
      <c r="E19" s="398"/>
      <c r="F19" s="398"/>
      <c r="G19" s="398"/>
      <c r="H19" s="398"/>
      <c r="I19" s="398"/>
      <c r="J19" s="398"/>
    </row>
    <row r="20" spans="1:10" s="18" customFormat="1" ht="16.5" customHeight="1">
      <c r="A20" s="398"/>
      <c r="B20" s="398"/>
      <c r="C20" s="398"/>
      <c r="D20" s="398"/>
      <c r="E20" s="398"/>
      <c r="F20" s="398"/>
      <c r="G20" s="398"/>
      <c r="H20" s="398"/>
      <c r="I20" s="398"/>
      <c r="J20" s="398"/>
    </row>
    <row r="21" s="18" customFormat="1" ht="16.5">
      <c r="H21" s="39"/>
    </row>
    <row r="22" s="18" customFormat="1" ht="16.5">
      <c r="A22" s="38"/>
    </row>
    <row r="23" s="18" customFormat="1" ht="16.5">
      <c r="A23" s="38"/>
    </row>
    <row r="24" s="18" customFormat="1" ht="16.5">
      <c r="A24" s="38"/>
    </row>
    <row r="25" spans="1:7" ht="16.5">
      <c r="A25" s="38"/>
      <c r="B25" s="18"/>
      <c r="C25" s="1"/>
      <c r="D25" s="1"/>
      <c r="E25" s="1"/>
      <c r="F25" s="1"/>
      <c r="G25" s="1"/>
    </row>
    <row r="26" spans="1:9" ht="15">
      <c r="A26" s="44"/>
      <c r="B26" s="44"/>
      <c r="C26" s="44"/>
      <c r="D26" s="44"/>
      <c r="E26" s="44"/>
      <c r="F26" s="46"/>
      <c r="G26" s="46"/>
      <c r="H26" s="46"/>
      <c r="I26" s="46"/>
    </row>
  </sheetData>
  <sheetProtection selectLockedCells="1" selectUnlockedCells="1"/>
  <mergeCells count="2">
    <mergeCell ref="A19:J20"/>
    <mergeCell ref="B3:F3"/>
  </mergeCells>
  <printOptions/>
  <pageMargins left="0.7480314960629921" right="0.7480314960629921" top="0.984251968503937" bottom="0.984251968503937" header="0.5118110236220472" footer="0.5118110236220472"/>
  <pageSetup horizontalDpi="300" verticalDpi="300" orientation="landscape" paperSize="9" scale="77"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3"/>
  <dimension ref="A2:L20"/>
  <sheetViews>
    <sheetView showGridLines="0" showZeros="0" view="pageBreakPreview" zoomScale="75" zoomScaleSheetLayoutView="75" zoomScalePageLayoutView="0" workbookViewId="0" topLeftCell="A1">
      <selection activeCell="G35" sqref="G35"/>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3.5" customHeight="1"/>
    <row r="2" spans="1:12" s="12" customFormat="1" ht="23.25" thickBot="1">
      <c r="A2" s="296">
        <f>PGD!C2</f>
        <v>0</v>
      </c>
      <c r="B2" s="296"/>
      <c r="C2" s="296"/>
      <c r="D2" s="296"/>
      <c r="E2" s="296"/>
      <c r="F2" s="296"/>
      <c r="G2" s="296"/>
      <c r="H2" s="296"/>
      <c r="I2" s="296"/>
      <c r="J2" s="296" t="s">
        <v>17</v>
      </c>
      <c r="K2" s="296">
        <f>PGD!C5</f>
        <v>0</v>
      </c>
      <c r="L2" s="296"/>
    </row>
    <row r="3" s="12" customFormat="1" ht="23.25" thickBot="1"/>
    <row r="4" spans="1:12" ht="32.25" customHeight="1">
      <c r="A4" s="51" t="s">
        <v>78</v>
      </c>
      <c r="B4" s="384" t="s">
        <v>79</v>
      </c>
      <c r="C4" s="384"/>
      <c r="D4" s="384"/>
      <c r="E4" s="384"/>
      <c r="F4" s="384"/>
      <c r="G4" s="384"/>
      <c r="H4" s="384"/>
      <c r="I4" s="384"/>
      <c r="J4" s="35" t="s">
        <v>80</v>
      </c>
      <c r="K4" s="64">
        <f>SUM(H7:H72)</f>
        <v>0</v>
      </c>
      <c r="L4" s="18" t="s">
        <v>23</v>
      </c>
    </row>
    <row r="5" spans="1:10" ht="16.5" customHeight="1">
      <c r="A5" s="36"/>
      <c r="B5" s="384"/>
      <c r="C5" s="384"/>
      <c r="D5" s="384"/>
      <c r="E5" s="384"/>
      <c r="F5" s="384"/>
      <c r="G5" s="384"/>
      <c r="H5" s="384"/>
      <c r="I5" s="384"/>
      <c r="J5" s="18"/>
    </row>
    <row r="6" spans="1:9" s="18" customFormat="1" ht="33">
      <c r="A6" s="38"/>
      <c r="B6" s="402" t="s">
        <v>24</v>
      </c>
      <c r="C6" s="403"/>
      <c r="D6" s="348" t="s">
        <v>280</v>
      </c>
      <c r="E6" s="348" t="s">
        <v>281</v>
      </c>
      <c r="F6" s="349" t="s">
        <v>275</v>
      </c>
      <c r="G6" s="350" t="s">
        <v>29</v>
      </c>
      <c r="H6" s="404" t="s">
        <v>282</v>
      </c>
      <c r="I6" s="405"/>
    </row>
    <row r="7" spans="1:11" ht="16.5">
      <c r="A7" s="4"/>
      <c r="B7" s="351"/>
      <c r="C7" s="352"/>
      <c r="D7" s="353"/>
      <c r="E7" s="353"/>
      <c r="F7" s="354"/>
      <c r="G7" s="355"/>
      <c r="H7" s="400" t="s">
        <v>283</v>
      </c>
      <c r="I7" s="401"/>
      <c r="J7" s="43"/>
      <c r="K7" s="18"/>
    </row>
    <row r="8" spans="1:10" s="18" customFormat="1" ht="16.5">
      <c r="A8" s="38"/>
      <c r="B8" s="377"/>
      <c r="C8" s="377"/>
      <c r="D8" s="22">
        <v>0</v>
      </c>
      <c r="E8" s="22">
        <v>0</v>
      </c>
      <c r="F8" s="22"/>
      <c r="G8" s="23"/>
      <c r="H8" s="399">
        <f aca="true" t="shared" si="0" ref="H8:H16">(E8-D8+F8)*G8</f>
        <v>0</v>
      </c>
      <c r="I8" s="399"/>
      <c r="J8" s="18">
        <f>IF(H8&gt;0,"kg","")</f>
      </c>
    </row>
    <row r="9" spans="2:11" ht="15">
      <c r="B9" s="378"/>
      <c r="C9" s="378"/>
      <c r="D9" s="22"/>
      <c r="E9" s="22"/>
      <c r="F9" s="22"/>
      <c r="G9" s="23"/>
      <c r="H9" s="399">
        <f t="shared" si="0"/>
        <v>0</v>
      </c>
      <c r="I9" s="399"/>
      <c r="J9" s="18">
        <f aca="true" t="shared" si="1" ref="J9:J16">IF(H9&gt;0,"kg","")</f>
      </c>
      <c r="K9" s="18"/>
    </row>
    <row r="10" spans="2:11" ht="15">
      <c r="B10" s="378"/>
      <c r="C10" s="378"/>
      <c r="D10" s="22"/>
      <c r="E10" s="22"/>
      <c r="F10" s="22"/>
      <c r="G10" s="23"/>
      <c r="H10" s="399">
        <f t="shared" si="0"/>
        <v>0</v>
      </c>
      <c r="I10" s="399"/>
      <c r="J10" s="18">
        <f t="shared" si="1"/>
      </c>
      <c r="K10" s="18"/>
    </row>
    <row r="11" spans="2:11" ht="15">
      <c r="B11" s="378"/>
      <c r="C11" s="378"/>
      <c r="D11" s="22"/>
      <c r="E11" s="22"/>
      <c r="F11" s="22"/>
      <c r="G11" s="23"/>
      <c r="H11" s="399">
        <f t="shared" si="0"/>
        <v>0</v>
      </c>
      <c r="I11" s="399"/>
      <c r="J11" s="18">
        <f t="shared" si="1"/>
      </c>
      <c r="K11" s="18"/>
    </row>
    <row r="12" spans="2:11" ht="15">
      <c r="B12" s="378"/>
      <c r="C12" s="378"/>
      <c r="D12" s="22"/>
      <c r="E12" s="22"/>
      <c r="F12" s="22"/>
      <c r="G12" s="23"/>
      <c r="H12" s="399">
        <f t="shared" si="0"/>
        <v>0</v>
      </c>
      <c r="I12" s="399"/>
      <c r="J12" s="18">
        <f t="shared" si="1"/>
      </c>
      <c r="K12" s="18"/>
    </row>
    <row r="13" spans="2:11" ht="15">
      <c r="B13" s="378"/>
      <c r="C13" s="378"/>
      <c r="D13" s="22"/>
      <c r="E13" s="22"/>
      <c r="F13" s="22"/>
      <c r="G13" s="23"/>
      <c r="H13" s="399">
        <f t="shared" si="0"/>
        <v>0</v>
      </c>
      <c r="I13" s="399"/>
      <c r="J13" s="18">
        <f t="shared" si="1"/>
      </c>
      <c r="K13" s="18"/>
    </row>
    <row r="14" spans="2:11" ht="15">
      <c r="B14" s="378"/>
      <c r="C14" s="378"/>
      <c r="D14" s="22"/>
      <c r="E14" s="22"/>
      <c r="F14" s="22"/>
      <c r="G14" s="23"/>
      <c r="H14" s="399">
        <f t="shared" si="0"/>
        <v>0</v>
      </c>
      <c r="I14" s="399"/>
      <c r="J14" s="18">
        <f t="shared" si="1"/>
      </c>
      <c r="K14" s="18"/>
    </row>
    <row r="15" spans="2:11" ht="15">
      <c r="B15" s="378"/>
      <c r="C15" s="378"/>
      <c r="D15" s="22"/>
      <c r="E15" s="22"/>
      <c r="F15" s="22"/>
      <c r="G15" s="23"/>
      <c r="H15" s="399">
        <f t="shared" si="0"/>
        <v>0</v>
      </c>
      <c r="I15" s="399"/>
      <c r="J15" s="18">
        <f t="shared" si="1"/>
      </c>
      <c r="K15" s="18"/>
    </row>
    <row r="16" spans="2:11" ht="15">
      <c r="B16" s="378"/>
      <c r="C16" s="378"/>
      <c r="D16" s="22"/>
      <c r="E16" s="22"/>
      <c r="F16" s="22"/>
      <c r="G16" s="23"/>
      <c r="H16" s="399">
        <f t="shared" si="0"/>
        <v>0</v>
      </c>
      <c r="I16" s="399"/>
      <c r="J16" s="18">
        <f t="shared" si="1"/>
      </c>
      <c r="K16" s="18"/>
    </row>
    <row r="17" spans="2:11" ht="15">
      <c r="B17" s="378"/>
      <c r="C17" s="378"/>
      <c r="D17" s="22"/>
      <c r="E17" s="22"/>
      <c r="F17" s="22"/>
      <c r="G17" s="23"/>
      <c r="H17" s="399">
        <f>(E17-D17+F17)*G17</f>
        <v>0</v>
      </c>
      <c r="I17" s="399"/>
      <c r="J17" s="18"/>
      <c r="K17" s="18"/>
    </row>
    <row r="18" spans="2:9" ht="15">
      <c r="B18" s="378"/>
      <c r="C18" s="378"/>
      <c r="D18" s="22"/>
      <c r="E18" s="22"/>
      <c r="F18" s="22"/>
      <c r="G18" s="23"/>
      <c r="H18" s="399">
        <f>(E18-D18+F18)*G18</f>
        <v>0</v>
      </c>
      <c r="I18" s="399"/>
    </row>
    <row r="19" spans="2:9" ht="15">
      <c r="B19" s="378"/>
      <c r="C19" s="378"/>
      <c r="D19" s="22"/>
      <c r="E19" s="22"/>
      <c r="F19" s="22"/>
      <c r="G19" s="23"/>
      <c r="H19" s="399">
        <f>(E19-D19+F19)*G19</f>
        <v>0</v>
      </c>
      <c r="I19" s="399"/>
    </row>
    <row r="20" spans="2:9" ht="15">
      <c r="B20" s="378"/>
      <c r="C20" s="378"/>
      <c r="D20" s="22"/>
      <c r="E20" s="22"/>
      <c r="F20" s="22"/>
      <c r="G20" s="23"/>
      <c r="H20" s="399">
        <f>(E20-D20+F20)*G20</f>
        <v>0</v>
      </c>
      <c r="I20" s="399"/>
    </row>
  </sheetData>
  <sheetProtection selectLockedCells="1" selectUnlockedCells="1"/>
  <mergeCells count="30">
    <mergeCell ref="B4:I5"/>
    <mergeCell ref="H7:I7"/>
    <mergeCell ref="B8:C8"/>
    <mergeCell ref="H8:I8"/>
    <mergeCell ref="B9:C9"/>
    <mergeCell ref="H9:I9"/>
    <mergeCell ref="B6:C6"/>
    <mergeCell ref="H6:I6"/>
    <mergeCell ref="B10:C10"/>
    <mergeCell ref="H10:I10"/>
    <mergeCell ref="B11:C11"/>
    <mergeCell ref="H11:I11"/>
    <mergeCell ref="B12:C12"/>
    <mergeCell ref="H12:I12"/>
    <mergeCell ref="B16:C16"/>
    <mergeCell ref="H16:I16"/>
    <mergeCell ref="B13:C13"/>
    <mergeCell ref="H13:I13"/>
    <mergeCell ref="B14:C14"/>
    <mergeCell ref="H14:I14"/>
    <mergeCell ref="B15:C15"/>
    <mergeCell ref="H15:I15"/>
    <mergeCell ref="B20:C20"/>
    <mergeCell ref="H20:I20"/>
    <mergeCell ref="B17:C17"/>
    <mergeCell ref="H17:I17"/>
    <mergeCell ref="B18:C18"/>
    <mergeCell ref="H18:I18"/>
    <mergeCell ref="B19:C19"/>
    <mergeCell ref="H19:I19"/>
  </mergeCells>
  <printOptions/>
  <pageMargins left="0.7480314960629921" right="0.7480314960629921" top="0.984251968503937" bottom="0.984251968503937" header="0.5118110236220472" footer="0.5118110236220472"/>
  <pageSetup horizontalDpi="300" verticalDpi="300" orientation="landscape" paperSize="9" scale="70"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4">
    <tabColor indexed="9"/>
  </sheetPr>
  <dimension ref="A2:M16"/>
  <sheetViews>
    <sheetView showGridLines="0" showZeros="0" view="pageBreakPreview" zoomScale="75" zoomScaleSheetLayoutView="75" zoomScalePageLayoutView="0" workbookViewId="0" topLeftCell="A1">
      <selection activeCell="M41" sqref="M41"/>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2" customHeight="1"/>
    <row r="2" spans="1:13" s="12" customFormat="1" ht="23.25" thickBot="1">
      <c r="A2" s="296">
        <f>PGD!C2</f>
        <v>0</v>
      </c>
      <c r="B2" s="296"/>
      <c r="C2" s="296"/>
      <c r="D2" s="296"/>
      <c r="E2" s="296"/>
      <c r="F2" s="296"/>
      <c r="G2" s="296"/>
      <c r="H2" s="296"/>
      <c r="I2" s="296"/>
      <c r="J2" s="296"/>
      <c r="K2" s="296"/>
      <c r="L2" s="296" t="s">
        <v>17</v>
      </c>
      <c r="M2" s="296">
        <f>PGD!C5</f>
        <v>0</v>
      </c>
    </row>
    <row r="3" spans="1:13" s="18" customFormat="1" ht="42" customHeight="1" thickBot="1">
      <c r="A3" s="51" t="s">
        <v>81</v>
      </c>
      <c r="B3" s="384" t="s">
        <v>82</v>
      </c>
      <c r="C3" s="384"/>
      <c r="D3" s="384"/>
      <c r="E3" s="384"/>
      <c r="F3" s="384"/>
      <c r="G3" s="384"/>
      <c r="H3" s="384"/>
      <c r="I3" s="384"/>
      <c r="J3" s="34"/>
      <c r="K3" s="297" t="s">
        <v>83</v>
      </c>
      <c r="L3" s="301"/>
      <c r="M3" s="49" t="s">
        <v>23</v>
      </c>
    </row>
    <row r="4" spans="2:9" s="18" customFormat="1" ht="15">
      <c r="B4" s="384"/>
      <c r="C4" s="384"/>
      <c r="D4" s="384"/>
      <c r="E4" s="384"/>
      <c r="F4" s="384"/>
      <c r="G4" s="384"/>
      <c r="H4" s="384"/>
      <c r="I4" s="384"/>
    </row>
    <row r="5" spans="2:9" s="18" customFormat="1" ht="15">
      <c r="B5" s="384"/>
      <c r="C5" s="384"/>
      <c r="D5" s="384"/>
      <c r="E5" s="384"/>
      <c r="F5" s="384"/>
      <c r="G5" s="384"/>
      <c r="H5" s="384"/>
      <c r="I5" s="384"/>
    </row>
    <row r="6" spans="1:12" s="18" customFormat="1" ht="17.25">
      <c r="A6" s="6" t="s">
        <v>249</v>
      </c>
      <c r="B6" s="111"/>
      <c r="C6" s="112"/>
      <c r="D6" s="111"/>
      <c r="E6" s="111"/>
      <c r="F6" s="111"/>
      <c r="G6" s="111"/>
      <c r="H6" s="111"/>
      <c r="I6" s="111"/>
      <c r="J6" s="110"/>
      <c r="K6" s="113"/>
      <c r="L6" s="110"/>
    </row>
    <row r="7" spans="1:12" s="18" customFormat="1" ht="16.5" customHeight="1">
      <c r="A7" s="406"/>
      <c r="B7" s="407"/>
      <c r="C7" s="407"/>
      <c r="D7" s="407"/>
      <c r="E7" s="407"/>
      <c r="F7" s="407"/>
      <c r="G7" s="407"/>
      <c r="H7" s="407"/>
      <c r="I7" s="407"/>
      <c r="J7" s="407"/>
      <c r="K7" s="407"/>
      <c r="L7" s="408"/>
    </row>
    <row r="8" spans="1:12" s="18" customFormat="1" ht="50.25" customHeight="1">
      <c r="A8" s="409"/>
      <c r="B8" s="410"/>
      <c r="C8" s="410"/>
      <c r="D8" s="410"/>
      <c r="E8" s="410"/>
      <c r="F8" s="410"/>
      <c r="G8" s="410"/>
      <c r="H8" s="410"/>
      <c r="I8" s="410"/>
      <c r="J8" s="410"/>
      <c r="K8" s="410"/>
      <c r="L8" s="411"/>
    </row>
    <row r="9" spans="1:12" s="18" customFormat="1" ht="15">
      <c r="A9" s="409"/>
      <c r="B9" s="410"/>
      <c r="C9" s="410"/>
      <c r="D9" s="410"/>
      <c r="E9" s="410"/>
      <c r="F9" s="410"/>
      <c r="G9" s="410"/>
      <c r="H9" s="410"/>
      <c r="I9" s="410"/>
      <c r="J9" s="410"/>
      <c r="K9" s="410"/>
      <c r="L9" s="411"/>
    </row>
    <row r="10" spans="1:12" s="18" customFormat="1" ht="15">
      <c r="A10" s="409"/>
      <c r="B10" s="410"/>
      <c r="C10" s="410"/>
      <c r="D10" s="410"/>
      <c r="E10" s="410"/>
      <c r="F10" s="410"/>
      <c r="G10" s="410"/>
      <c r="H10" s="410"/>
      <c r="I10" s="410"/>
      <c r="J10" s="410"/>
      <c r="K10" s="410"/>
      <c r="L10" s="411"/>
    </row>
    <row r="11" spans="1:12" s="18" customFormat="1" ht="15">
      <c r="A11" s="412"/>
      <c r="B11" s="413"/>
      <c r="C11" s="413"/>
      <c r="D11" s="413"/>
      <c r="E11" s="413"/>
      <c r="F11" s="413"/>
      <c r="G11" s="413"/>
      <c r="H11" s="413"/>
      <c r="I11" s="413"/>
      <c r="J11" s="413"/>
      <c r="K11" s="413"/>
      <c r="L11" s="414"/>
    </row>
    <row r="12" spans="1:12" ht="18">
      <c r="A12" s="114"/>
      <c r="B12" s="112"/>
      <c r="C12" s="112"/>
      <c r="D12" s="110"/>
      <c r="E12" s="110"/>
      <c r="F12" s="110"/>
      <c r="G12" s="110"/>
      <c r="H12" s="110"/>
      <c r="I12" s="110"/>
      <c r="J12" s="110"/>
      <c r="K12" s="113"/>
      <c r="L12" s="110"/>
    </row>
    <row r="13" spans="1:12" ht="15">
      <c r="A13" s="415" t="s">
        <v>250</v>
      </c>
      <c r="B13" s="415"/>
      <c r="C13" s="415"/>
      <c r="D13" s="415"/>
      <c r="E13" s="415"/>
      <c r="F13" s="415"/>
      <c r="G13" s="415"/>
      <c r="H13" s="415"/>
      <c r="I13" s="415"/>
      <c r="J13" s="415"/>
      <c r="K13" s="415"/>
      <c r="L13" s="415"/>
    </row>
    <row r="14" spans="1:12" ht="15">
      <c r="A14" s="415"/>
      <c r="B14" s="415"/>
      <c r="C14" s="415"/>
      <c r="D14" s="415"/>
      <c r="E14" s="415"/>
      <c r="F14" s="415"/>
      <c r="G14" s="415"/>
      <c r="H14" s="415"/>
      <c r="I14" s="415"/>
      <c r="J14" s="415"/>
      <c r="K14" s="415"/>
      <c r="L14" s="415"/>
    </row>
    <row r="15" spans="1:12" ht="15">
      <c r="A15" s="415"/>
      <c r="B15" s="415"/>
      <c r="C15" s="415"/>
      <c r="D15" s="415"/>
      <c r="E15" s="415"/>
      <c r="F15" s="415"/>
      <c r="G15" s="415"/>
      <c r="H15" s="415"/>
      <c r="I15" s="415"/>
      <c r="J15" s="415"/>
      <c r="K15" s="415"/>
      <c r="L15" s="415"/>
    </row>
    <row r="16" spans="1:12" ht="15">
      <c r="A16" s="415"/>
      <c r="B16" s="415"/>
      <c r="C16" s="415"/>
      <c r="D16" s="415"/>
      <c r="E16" s="415"/>
      <c r="F16" s="415"/>
      <c r="G16" s="415"/>
      <c r="H16" s="415"/>
      <c r="I16" s="415"/>
      <c r="J16" s="415"/>
      <c r="K16" s="415"/>
      <c r="L16" s="415"/>
    </row>
  </sheetData>
  <sheetProtection selectLockedCells="1" selectUnlockedCells="1"/>
  <mergeCells count="3">
    <mergeCell ref="B3:I5"/>
    <mergeCell ref="A7:L11"/>
    <mergeCell ref="A13:L16"/>
  </mergeCells>
  <printOptions/>
  <pageMargins left="0.7480314960629921" right="0.7480314960629921" top="0.984251968503937" bottom="0.984251968503937" header="0.5118110236220472" footer="0.5118110236220472"/>
  <pageSetup horizontalDpi="300" verticalDpi="300" orientation="landscape" paperSize="9" scale="77"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BURGOS SANCHEZ, Mª CARMEN</cp:lastModifiedBy>
  <cp:lastPrinted>2013-04-17T07:00:21Z</cp:lastPrinted>
  <dcterms:created xsi:type="dcterms:W3CDTF">2003-09-29T14:16:51Z</dcterms:created>
  <dcterms:modified xsi:type="dcterms:W3CDTF">2023-03-23T08:17:47Z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AuthorEmail">
    <vt:lpwstr>agortiz@mma.es</vt:lpwstr>
  </property>
  <property fmtid="{D5CDD505-2E9C-101B-9397-08002B2CF9AE}" pid="4" name="_AuthorEmailDisplayName">
    <vt:lpwstr>Gonzalez Ortiz, Alberto</vt:lpwstr>
  </property>
  <property fmtid="{D5CDD505-2E9C-101B-9397-08002B2CF9AE}" pid="5" name="_EmailSubject">
    <vt:lpwstr>Contenido del apartado 6.3.2.4.2 de la Página Web (2) </vt:lpwstr>
  </property>
  <property fmtid="{D5CDD505-2E9C-101B-9397-08002B2CF9AE}" pid="6" name="_ReviewingToolsShownOnce">
    <vt:lpwstr/>
  </property>
</Properties>
</file>