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46" firstSheet="2" activeTab="2"/>
  </bookViews>
  <sheets>
    <sheet name="Datos Administrativos" sheetId="1" state="hidden" r:id="rId1"/>
    <sheet name="MEM DESCRIP" sheetId="2" state="hidden" r:id="rId2"/>
    <sheet name="INSTRUCCIONES" sheetId="3" r:id="rId3"/>
    <sheet name="I1" sheetId="4" r:id="rId4"/>
    <sheet name="I2" sheetId="5" r:id="rId5"/>
    <sheet name="O1" sheetId="6" r:id="rId6"/>
    <sheet name="O5" sheetId="7" r:id="rId7"/>
    <sheet name="O6" sheetId="8" r:id="rId8"/>
    <sheet name="O7" sheetId="9" r:id="rId9"/>
    <sheet name="O8" sheetId="10" r:id="rId10"/>
    <sheet name="XML" sheetId="11" state="hidden" r:id="rId11"/>
    <sheet name="parametros" sheetId="12" state="hidden" r:id="rId12"/>
    <sheet name="PGD" sheetId="13" r:id="rId13"/>
  </sheets>
  <externalReferences>
    <externalReference r:id="rId16"/>
    <externalReference r:id="rId17"/>
  </externalReferences>
  <definedNames>
    <definedName name="_xlnm.Print_Area" localSheetId="0">'Datos Administrativos'!$A$1:$G$41</definedName>
    <definedName name="_xlnm.Print_Area" localSheetId="3">'I1'!$A$1:$O$63</definedName>
    <definedName name="_xlnm.Print_Area" localSheetId="4">'I2'!$A$1:$N$9</definedName>
    <definedName name="_xlnm.Print_Area" localSheetId="2">'INSTRUCCIONES'!$A$1:$P$29</definedName>
    <definedName name="_xlnm.Print_Area" localSheetId="1">'MEM DESCRIP'!$A$1:$G$40</definedName>
    <definedName name="_xlnm.Print_Area" localSheetId="5">'O1'!$A$1:$AD$61</definedName>
    <definedName name="_xlnm.Print_Area" localSheetId="6">'O5'!$A$1:$M$28</definedName>
    <definedName name="_xlnm.Print_Area" localSheetId="7">'O6'!$A$1:$K$24</definedName>
    <definedName name="_xlnm.Print_Area" localSheetId="8">'O7'!$A$1:$L$24</definedName>
    <definedName name="_xlnm.Print_Area" localSheetId="9">'O8'!$A$1:$M$17</definedName>
    <definedName name="_xlnm.Print_Area" localSheetId="12">'PGD'!$A$1:$K$38</definedName>
    <definedName name="Reutiliza">#REF!</definedName>
    <definedName name="_xlnm.Print_Titles" localSheetId="3">'I1'!$2:$2</definedName>
    <definedName name="_xlnm.Print_Titles" localSheetId="4">'I2'!$2:$2</definedName>
    <definedName name="_xlnm.Print_Titles" localSheetId="5">'O1'!$2:$2</definedName>
    <definedName name="_xlnm.Print_Titles" localSheetId="6">'O5'!$2:$2</definedName>
    <definedName name="_xlnm.Print_Titles" localSheetId="7">'O6'!$2:$2</definedName>
    <definedName name="_xlnm.Print_Titles" localSheetId="8">'O7'!$2:$2</definedName>
  </definedNames>
  <calcPr fullCalcOnLoad="1"/>
</workbook>
</file>

<file path=xl/comments1.xml><?xml version="1.0" encoding="utf-8"?>
<comments xmlns="http://schemas.openxmlformats.org/spreadsheetml/2006/main">
  <authors>
    <author>MDelHoyo</author>
  </authors>
  <commentList>
    <comment ref="B30" authorId="0">
      <text>
        <r>
          <rPr>
            <b/>
            <sz val="8"/>
            <rFont val="Tahoma"/>
            <family val="2"/>
          </rPr>
          <t xml:space="preserve">ESTA  HOJA EXCEL ES PARA LA ACTIVIDAD 8, PERO PUEDE  HABER CASOS DE EMPRESAS QUE REALICEN MAS ACTIVIDADES. AQUÍ SE ESCRIBIRÁ EL NÚMERO DE ACTIVIDADES AFECTADAS PARA LA EMPRESA </t>
        </r>
        <r>
          <rPr>
            <sz val="8"/>
            <rFont val="Tahoma"/>
            <family val="2"/>
          </rPr>
          <t xml:space="preserve">
</t>
        </r>
      </text>
    </comment>
  </commentList>
</comments>
</file>

<file path=xl/comments13.xml><?xml version="1.0" encoding="utf-8"?>
<comments xmlns="http://schemas.openxmlformats.org/spreadsheetml/2006/main">
  <authors>
    <author> </author>
  </authors>
  <commentList>
    <comment ref="K9" authorId="0">
      <text>
        <r>
          <rPr>
            <sz val="8"/>
            <rFont val="Tahoma"/>
            <family val="2"/>
          </rPr>
          <t xml:space="preserve">de COVs que tiene la empresa en la actividad concreta 
</t>
        </r>
      </text>
    </comment>
    <comment ref="A31" authorId="0">
      <text>
        <r>
          <rPr>
            <sz val="11"/>
            <rFont val="Tahoma"/>
            <family val="2"/>
          </rPr>
          <t xml:space="preserve">Instalación existente: para las instalaciones incluidas en el anejo 1 de la Ley 16/2002, aquéllas definidas en el párrafo d de su artículo 3. En el resto de instalaciones, aquéllas que a la entrada en vigor del Real Decreto 117/2003 estén en funcionamiento y cuenten con las autorizaciones, licencias o permisos exigidos por la legislación sectorial aplicable en cada caso o las hayan solicitado, siempre que se pongan en funcionamiento a más tardar un año después de dicha fecha.
</t>
        </r>
        <r>
          <rPr>
            <sz val="8"/>
            <rFont val="Tahoma"/>
            <family val="2"/>
          </rPr>
          <t xml:space="preserve">
</t>
        </r>
      </text>
    </comment>
    <comment ref="G3" authorId="0">
      <text>
        <r>
          <rPr>
            <b/>
            <sz val="8"/>
            <rFont val="Tahoma"/>
            <family val="2"/>
          </rPr>
          <t xml:space="preserve"> En caso de conocerlo</t>
        </r>
        <r>
          <rPr>
            <sz val="8"/>
            <rFont val="Tahoma"/>
            <family val="2"/>
          </rPr>
          <t xml:space="preserve">
</t>
        </r>
      </text>
    </comment>
    <comment ref="B5" authorId="0">
      <text>
        <r>
          <rPr>
            <b/>
            <sz val="8"/>
            <rFont val="Tahoma"/>
            <family val="2"/>
          </rPr>
          <t xml:space="preserve"> periodo para el que se presenta el Plan de Gestión de Disolventes
</t>
        </r>
        <r>
          <rPr>
            <sz val="8"/>
            <rFont val="Tahoma"/>
            <family val="2"/>
          </rPr>
          <t xml:space="preserve">
</t>
        </r>
      </text>
    </comment>
    <comment ref="I5" authorId="0">
      <text>
        <r>
          <rPr>
            <b/>
            <sz val="8"/>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 ref="I30" authorId="0">
      <text>
        <r>
          <rPr>
            <b/>
            <sz val="8"/>
            <rFont val="Tahoma"/>
            <family val="2"/>
          </rPr>
          <t xml:space="preserve"> Si existen focos que emiten sustancias art. 5, pero sin superar los umbrales establecidos en dicho art., el programa automáticamente no puede evaluar el cumplimiento de las emisiones canalizadas porque el valor límite de canalizadas es en COT y no en COV. </t>
        </r>
        <r>
          <rPr>
            <sz val="8"/>
            <rFont val="Tahoma"/>
            <family val="2"/>
          </rPr>
          <t xml:space="preserve">
</t>
        </r>
      </text>
    </comment>
  </commentList>
</comments>
</file>

<file path=xl/comments4.xml><?xml version="1.0" encoding="utf-8"?>
<comments xmlns="http://schemas.openxmlformats.org/spreadsheetml/2006/main">
  <authors>
    <author> </author>
  </authors>
  <commentList>
    <comment ref="G41" authorId="0">
      <text>
        <r>
          <rPr>
            <sz val="8"/>
            <rFont val="Tahoma"/>
            <family val="2"/>
          </rPr>
          <t xml:space="preserve">Al principio del periodo
</t>
        </r>
      </text>
    </comment>
    <comment ref="H41" authorId="0">
      <text>
        <r>
          <rPr>
            <b/>
            <sz val="8"/>
            <rFont val="Tahoma"/>
            <family val="2"/>
          </rPr>
          <t xml:space="preserve"> Al final del periodo
</t>
        </r>
        <r>
          <rPr>
            <sz val="8"/>
            <rFont val="Tahoma"/>
            <family val="2"/>
          </rPr>
          <t xml:space="preserve">
</t>
        </r>
      </text>
    </comment>
    <comment ref="H55" authorId="0">
      <text>
        <r>
          <rPr>
            <b/>
            <sz val="8"/>
            <rFont val="Tahoma"/>
            <family val="2"/>
          </rPr>
          <t xml:space="preserve"> Al final del periodo
</t>
        </r>
        <r>
          <rPr>
            <sz val="8"/>
            <rFont val="Tahoma"/>
            <family val="2"/>
          </rPr>
          <t xml:space="preserve">
</t>
        </r>
      </text>
    </comment>
    <comment ref="F9" authorId="0">
      <text>
        <r>
          <rPr>
            <b/>
            <sz val="8"/>
            <rFont val="Tahoma"/>
            <family val="2"/>
          </rPr>
          <t xml:space="preserve">cantidades adquiridas del compuesto comercial en ese periodo
</t>
        </r>
        <r>
          <rPr>
            <sz val="8"/>
            <rFont val="Tahoma"/>
            <family val="2"/>
          </rPr>
          <t xml:space="preserve">
</t>
        </r>
      </text>
    </comment>
    <comment ref="G9" authorId="0">
      <text>
        <r>
          <rPr>
            <b/>
            <sz val="8"/>
            <rFont val="Tahoma"/>
            <family val="2"/>
          </rPr>
          <t xml:space="preserve"> según el etiquetado del producto y las fichas de seguridad</t>
        </r>
        <r>
          <rPr>
            <sz val="8"/>
            <rFont val="Tahoma"/>
            <family val="2"/>
          </rPr>
          <t xml:space="preserve">
</t>
        </r>
      </text>
    </comment>
    <comment ref="N8" authorId="0">
      <text>
        <r>
          <rPr>
            <b/>
            <sz val="8"/>
            <rFont val="Tahoma"/>
            <family val="2"/>
          </rPr>
          <t xml:space="preserve"> Si se han añadico filas, aumentar el rango de la fórmula de la suma</t>
        </r>
        <r>
          <rPr>
            <sz val="8"/>
            <rFont val="Tahoma"/>
            <family val="2"/>
          </rPr>
          <t xml:space="preserve">
</t>
        </r>
      </text>
    </comment>
    <comment ref="N40" authorId="0">
      <text>
        <r>
          <rPr>
            <b/>
            <sz val="8"/>
            <rFont val="Tahoma"/>
            <family val="2"/>
          </rPr>
          <t xml:space="preserve"> Si se han añadido filas, ampliar el rango de la fórmula de la suma de esta casilla</t>
        </r>
        <r>
          <rPr>
            <sz val="8"/>
            <rFont val="Tahoma"/>
            <family val="2"/>
          </rPr>
          <t xml:space="preserve">
</t>
        </r>
      </text>
    </comment>
    <comment ref="N54" authorId="0">
      <text>
        <r>
          <rPr>
            <b/>
            <sz val="8"/>
            <rFont val="Tahoma"/>
            <family val="2"/>
          </rPr>
          <t xml:space="preserve"> Si se han ampliado el número de filas, ampliar el rango de la fórmula de la suma de esta celda</t>
        </r>
        <r>
          <rPr>
            <sz val="8"/>
            <rFont val="Tahoma"/>
            <family val="2"/>
          </rPr>
          <t xml:space="preserve">
</t>
        </r>
      </text>
    </comment>
    <comment ref="C9" authorId="0">
      <text>
        <r>
          <rPr>
            <sz val="8"/>
            <rFont val="Tahoma"/>
            <family val="2"/>
          </rPr>
          <t xml:space="preserve">Campo no obligatorio
</t>
        </r>
      </text>
    </comment>
    <comment ref="G55" authorId="0">
      <text>
        <r>
          <rPr>
            <sz val="8"/>
            <rFont val="Tahoma"/>
            <family val="2"/>
          </rPr>
          <t xml:space="preserve">Al principio del periodo
</t>
        </r>
      </text>
    </comment>
    <comment ref="C41" authorId="0">
      <text>
        <r>
          <rPr>
            <sz val="8"/>
            <rFont val="Tahoma"/>
            <family val="2"/>
          </rPr>
          <t xml:space="preserve">Campo obligatorio
</t>
        </r>
      </text>
    </comment>
    <comment ref="C55" authorId="0">
      <text>
        <r>
          <rPr>
            <b/>
            <sz val="8"/>
            <rFont val="Tahoma"/>
            <family val="2"/>
          </rPr>
          <t xml:space="preserve"> Campo obligatorio</t>
        </r>
        <r>
          <rPr>
            <sz val="8"/>
            <rFont val="Tahoma"/>
            <family val="2"/>
          </rPr>
          <t xml:space="preserve">
</t>
        </r>
      </text>
    </comment>
    <comment ref="I41" authorId="0">
      <text>
        <r>
          <rPr>
            <sz val="8"/>
            <rFont val="Tahoma"/>
            <family val="2"/>
          </rPr>
          <t xml:space="preserve">cantidades adquiridas del compuesto comercial en ese periodo
</t>
        </r>
      </text>
    </comment>
    <comment ref="I55" authorId="0">
      <text>
        <r>
          <rPr>
            <sz val="8"/>
            <rFont val="Tahoma"/>
            <family val="2"/>
          </rPr>
          <t xml:space="preserve">cantidades adquiridas del compuesto comercial en ese periodo
</t>
        </r>
      </text>
    </comment>
    <comment ref="J41" authorId="0">
      <text>
        <r>
          <rPr>
            <sz val="8"/>
            <rFont val="Tahoma"/>
            <family val="2"/>
          </rPr>
          <t xml:space="preserve"> según el etiquetado del producto y las fichas de seguridad
</t>
        </r>
      </text>
    </comment>
    <comment ref="J55" authorId="0">
      <text>
        <r>
          <rPr>
            <sz val="8"/>
            <rFont val="Tahoma"/>
            <family val="2"/>
          </rPr>
          <t xml:space="preserve"> según el etiquetado del producto y las fichas de seguridad
</t>
        </r>
      </text>
    </comment>
    <comment ref="F41"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F55"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K41" authorId="0">
      <text>
        <r>
          <rPr>
            <sz val="12"/>
            <rFont val="Tahoma"/>
            <family val="2"/>
          </rPr>
          <t xml:space="preserve">%COVs*( Ei-Ef+compras)
</t>
        </r>
      </text>
    </comment>
    <comment ref="H9" authorId="0">
      <text>
        <r>
          <rPr>
            <sz val="12"/>
            <rFont val="Tahoma"/>
            <family val="2"/>
          </rPr>
          <t xml:space="preserve">%COVs*( Ei-Ef+compras)
</t>
        </r>
      </text>
    </comment>
    <comment ref="K55" authorId="0">
      <text>
        <r>
          <rPr>
            <sz val="12"/>
            <rFont val="Tahoma"/>
            <family val="2"/>
          </rPr>
          <t xml:space="preserve">%COVs*( Ei-Ef+compras)
</t>
        </r>
      </text>
    </comment>
  </commentList>
</comments>
</file>

<file path=xl/comments6.xml><?xml version="1.0" encoding="utf-8"?>
<comments xmlns="http://schemas.openxmlformats.org/spreadsheetml/2006/main">
  <authors>
    <author>MDelHoyo</author>
    <author> </author>
  </authors>
  <commentList>
    <comment ref="K8" authorId="0">
      <text>
        <r>
          <rPr>
            <b/>
            <sz val="8"/>
            <rFont val="Tahoma"/>
            <family val="2"/>
          </rPr>
          <t>No se tiene en cuenta el caudal que se ha podido añadir para refrigeración o dilución.
Se da en condiciones normales: T = 273, 15 K y P = 101,3 kPa</t>
        </r>
      </text>
    </comment>
    <comment ref="L8"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M8" authorId="0">
      <text>
        <r>
          <rPr>
            <b/>
            <sz val="11"/>
            <rFont val="Tahoma"/>
            <family val="2"/>
          </rPr>
          <t>Peso molecular medio de la corriente de gases emitidos por chimenea. Necesario sólo si la medición es en COT</t>
        </r>
        <r>
          <rPr>
            <sz val="8"/>
            <rFont val="Tahoma"/>
            <family val="2"/>
          </rPr>
          <t xml:space="preserve">
</t>
        </r>
      </text>
    </comment>
    <comment ref="N8" authorId="0">
      <text>
        <r>
          <rPr>
            <b/>
            <sz val="11"/>
            <rFont val="Tahoma"/>
            <family val="2"/>
          </rPr>
          <t>Nº de carbonos medio de la corriente de gases emitidos por chimenea.Necesario sólo si la medición es en COT</t>
        </r>
        <r>
          <rPr>
            <sz val="9"/>
            <rFont val="Tahoma"/>
            <family val="2"/>
          </rPr>
          <t xml:space="preserve">
</t>
        </r>
      </text>
    </comment>
    <comment ref="O8" authorId="0">
      <text>
        <r>
          <rPr>
            <b/>
            <sz val="8"/>
            <rFont val="Tahoma"/>
            <family val="2"/>
          </rPr>
          <t xml:space="preserve">kg de compuesto orgánico total. </t>
        </r>
        <r>
          <rPr>
            <sz val="8"/>
            <rFont val="Tahoma"/>
            <family val="2"/>
          </rPr>
          <t xml:space="preserve">
</t>
        </r>
      </text>
    </comment>
    <comment ref="K33" authorId="0">
      <text>
        <r>
          <rPr>
            <b/>
            <sz val="8"/>
            <rFont val="Tahoma"/>
            <family val="2"/>
          </rPr>
          <t>No se tiene en cuenta el caudal que se ha podido añadir para refrigeración o dilución.
Se da en condiciones normales: T = 273, 15 K y P = 101,3 kPa</t>
        </r>
      </text>
    </comment>
    <comment ref="L33"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M33" authorId="0">
      <text>
        <r>
          <rPr>
            <b/>
            <sz val="8"/>
            <rFont val="Tahoma"/>
            <family val="2"/>
          </rPr>
          <t xml:space="preserve">kg de compuesto orgánico total. </t>
        </r>
        <r>
          <rPr>
            <sz val="8"/>
            <rFont val="Tahoma"/>
            <family val="2"/>
          </rPr>
          <t xml:space="preserve">
</t>
        </r>
      </text>
    </comment>
    <comment ref="O34"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K48" authorId="0">
      <text>
        <r>
          <rPr>
            <b/>
            <sz val="8"/>
            <rFont val="Tahoma"/>
            <family val="2"/>
          </rPr>
          <t>No se tiene en cuenta el caudal que se ha podido añadir para refrigeración o dilución.
Se da en condiciones normales: T = 273, 15 K y P = 101,3 kPa</t>
        </r>
      </text>
    </comment>
    <comment ref="L48"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M48" authorId="0">
      <text>
        <r>
          <rPr>
            <b/>
            <sz val="8"/>
            <rFont val="Tahoma"/>
            <family val="2"/>
          </rPr>
          <t xml:space="preserve">kg de compuesto orgánico total. </t>
        </r>
        <r>
          <rPr>
            <sz val="8"/>
            <rFont val="Tahoma"/>
            <family val="2"/>
          </rPr>
          <t xml:space="preserve">
</t>
        </r>
      </text>
    </comment>
    <comment ref="P9"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AC33" authorId="1">
      <text>
        <r>
          <rPr>
            <b/>
            <sz val="8"/>
            <rFont val="Tahoma"/>
            <family val="2"/>
          </rPr>
          <t xml:space="preserve"> Si se han añadido filas, ampliar el rango de la fórmula de la suma de esta casilla</t>
        </r>
        <r>
          <rPr>
            <sz val="8"/>
            <rFont val="Tahoma"/>
            <family val="2"/>
          </rPr>
          <t xml:space="preserve">
</t>
        </r>
      </text>
    </comment>
    <comment ref="AC48" authorId="1">
      <text>
        <r>
          <rPr>
            <b/>
            <sz val="8"/>
            <rFont val="Tahoma"/>
            <family val="2"/>
          </rPr>
          <t xml:space="preserve"> Si se han añadido filas, ampliar el rango de la fórmula de la suma de esta casilla</t>
        </r>
        <r>
          <rPr>
            <sz val="8"/>
            <rFont val="Tahoma"/>
            <family val="2"/>
          </rPr>
          <t xml:space="preserve">
</t>
        </r>
      </text>
    </comment>
    <comment ref="O49"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V33" authorId="1">
      <text>
        <r>
          <rPr>
            <b/>
            <sz val="8"/>
            <rFont val="Tahoma"/>
            <family val="2"/>
          </rPr>
          <t xml:space="preserve"> 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r>
          <rPr>
            <sz val="8"/>
            <rFont val="Tahoma"/>
            <family val="2"/>
          </rPr>
          <t xml:space="preserve">
</t>
        </r>
      </text>
    </comment>
    <comment ref="V48" authorId="1">
      <text>
        <r>
          <rPr>
            <b/>
            <sz val="8"/>
            <rFont val="Tahoma"/>
            <family val="2"/>
          </rPr>
          <t xml:space="preserve"> 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r>
          <rPr>
            <sz val="8"/>
            <rFont val="Tahoma"/>
            <family val="2"/>
          </rPr>
          <t xml:space="preserve">
</t>
        </r>
      </text>
    </comment>
  </commentList>
</comments>
</file>

<file path=xl/comments8.xml><?xml version="1.0" encoding="utf-8"?>
<comments xmlns="http://schemas.openxmlformats.org/spreadsheetml/2006/main">
  <authors>
    <author> </author>
  </authors>
  <commentList>
    <comment ref="J6" authorId="0">
      <text>
        <r>
          <rPr>
            <b/>
            <sz val="8"/>
            <rFont val="Tahoma"/>
            <family val="2"/>
          </rPr>
          <t xml:space="preserve"> kg o tonelada
</t>
        </r>
        <r>
          <rPr>
            <sz val="8"/>
            <rFont val="Tahoma"/>
            <family val="2"/>
          </rPr>
          <t xml:space="preserve">
</t>
        </r>
      </text>
    </comment>
  </commentList>
</comments>
</file>

<file path=xl/comments9.xml><?xml version="1.0" encoding="utf-8"?>
<comments xmlns="http://schemas.openxmlformats.org/spreadsheetml/2006/main">
  <authors>
    <author> </author>
  </authors>
  <commentList>
    <comment ref="F6" authorId="0">
      <text>
        <r>
          <rPr>
            <b/>
            <sz val="8"/>
            <rFont val="Tahoma"/>
            <family val="2"/>
          </rPr>
          <t xml:space="preserve">cantidades adquiridas del compuesto comercial en ese periodo
</t>
        </r>
        <r>
          <rPr>
            <sz val="8"/>
            <rFont val="Tahoma"/>
            <family val="2"/>
          </rPr>
          <t xml:space="preserve">
</t>
        </r>
      </text>
    </comment>
    <comment ref="G6" authorId="0">
      <text>
        <r>
          <rPr>
            <b/>
            <sz val="8"/>
            <rFont val="Tahoma"/>
            <family val="2"/>
          </rPr>
          <t xml:space="preserve"> según el etiquetado del producto y las fichas de seguridad</t>
        </r>
        <r>
          <rPr>
            <sz val="8"/>
            <rFont val="Tahoma"/>
            <family val="2"/>
          </rPr>
          <t xml:space="preserve">
</t>
        </r>
      </text>
    </comment>
    <comment ref="H6" authorId="0">
      <text>
        <r>
          <rPr>
            <sz val="8"/>
            <rFont val="Tahoma"/>
            <family val="2"/>
          </rPr>
          <t xml:space="preserve">
</t>
        </r>
      </text>
    </comment>
  </commentList>
</comments>
</file>

<file path=xl/sharedStrings.xml><?xml version="1.0" encoding="utf-8"?>
<sst xmlns="http://schemas.openxmlformats.org/spreadsheetml/2006/main" count="419" uniqueCount="314">
  <si>
    <t>C1</t>
  </si>
  <si>
    <t>C2</t>
  </si>
  <si>
    <t>C3</t>
  </si>
  <si>
    <t>El Representante Legal:</t>
  </si>
  <si>
    <t>Caudal (Nm3/h)</t>
  </si>
  <si>
    <t>PM COV emitido</t>
  </si>
  <si>
    <t>Nº Carbonos</t>
  </si>
  <si>
    <t>kg COV emitido</t>
  </si>
  <si>
    <t>nº horas funcionamiento</t>
  </si>
  <si>
    <t>DATOS ADMINISTRATIVOS</t>
  </si>
  <si>
    <t>NOMBRE DE LA EMPRESA:</t>
  </si>
  <si>
    <t>C.I.F.</t>
  </si>
  <si>
    <t>PERSONA DE CONTACTO:</t>
  </si>
  <si>
    <t>TELÉFONO:</t>
  </si>
  <si>
    <t>FAX:</t>
  </si>
  <si>
    <t>EMAIL:</t>
  </si>
  <si>
    <t>DIRECCIÓN DE LA INSTALACIÓN</t>
  </si>
  <si>
    <t>NIMA</t>
  </si>
  <si>
    <t>(Número de Identificación Medioambiental)</t>
  </si>
  <si>
    <t>ACTIVIDADES AFECTADAS POR EL DECRETO DE VOCS</t>
  </si>
  <si>
    <t>PERIODO</t>
  </si>
  <si>
    <t>gases residuales</t>
  </si>
  <si>
    <t>DESCRIPCIÓN DE LA ACTIVIDAD DE LA EMPRESA</t>
  </si>
  <si>
    <t>ACTIVIDADES DE LA EMPRESA SUJETAS AL RD 117/2003</t>
  </si>
  <si>
    <t>difusas</t>
  </si>
  <si>
    <t>copiar solicitud GEI???</t>
  </si>
  <si>
    <t>OBSERVACIONES</t>
  </si>
  <si>
    <t>Núm. CAS</t>
  </si>
  <si>
    <t>totales</t>
  </si>
  <si>
    <t xml:space="preserve"> ton/año</t>
  </si>
  <si>
    <t xml:space="preserve">CONSUMO </t>
  </si>
  <si>
    <t>______________ , ____ de ___________________de 20_____       Firma del Solicitante:</t>
  </si>
  <si>
    <t>DOCUMENTACIÓN APORTADA:</t>
  </si>
  <si>
    <t xml:space="preserve"> declaro bajo juramento la veracidad de los datos reseñados en el presente formulario y en el Plan de Gestión de Disolventes.</t>
  </si>
  <si>
    <t>Denominación Comercial del compuesto que contiene COV como disolvente</t>
  </si>
  <si>
    <t>Inventario inicial</t>
  </si>
  <si>
    <t>inventario final</t>
  </si>
  <si>
    <t xml:space="preserve">Compras </t>
  </si>
  <si>
    <t>% de COV(en peso)</t>
  </si>
  <si>
    <t>frase de riesgo</t>
  </si>
  <si>
    <t>Total</t>
  </si>
  <si>
    <t>I1</t>
  </si>
  <si>
    <t>I2</t>
  </si>
  <si>
    <t>O1</t>
  </si>
  <si>
    <t>Emisiones en gases residuales</t>
  </si>
  <si>
    <t>O5</t>
  </si>
  <si>
    <t>O6</t>
  </si>
  <si>
    <t>Disolventes residuos</t>
  </si>
  <si>
    <t>O7</t>
  </si>
  <si>
    <t>O8</t>
  </si>
  <si>
    <t>Disolvente recuperado y no reutilizado este año</t>
  </si>
  <si>
    <t xml:space="preserve">Cantidad de COVs utilizados o su cantidad en preparados adquiridos utilizados como materia prima en el proceso durante el periodo. </t>
  </si>
  <si>
    <t>Total I1</t>
  </si>
  <si>
    <t xml:space="preserve">Cantidad de COVs utilizados o su cantidad en preparados recuperados y reutilizados como entrada de disolventes en el proceso ( se cuenta el disolvente reciclado cada vez que se utilice para realizar la actividad) </t>
  </si>
  <si>
    <t>Total I2</t>
  </si>
  <si>
    <t>RESUMEN  DE CUMPLIMIENTO</t>
  </si>
  <si>
    <t>CANALIZADAS</t>
  </si>
  <si>
    <t xml:space="preserve">DIFUSAS </t>
  </si>
  <si>
    <t>Total O1</t>
  </si>
  <si>
    <t>legislación</t>
  </si>
  <si>
    <t>Media</t>
  </si>
  <si>
    <t>Cantidad de COVs contenidos en preparados recuperados para su reutilización en la medida que no se contabilicen en O7</t>
  </si>
  <si>
    <t>Total O8</t>
  </si>
  <si>
    <t>Total 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</si>
  <si>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</si>
  <si>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 xml:space="preserve">Detalle de los cálculos realizados para su determinación( haciendo hincapié en las hipótesis o estimaciones efectuadas) </t>
  </si>
  <si>
    <t>Disolventes Orgánicos contenidos en los residuos recogidos</t>
  </si>
  <si>
    <t>Residuo</t>
  </si>
  <si>
    <t>fecha retirada</t>
  </si>
  <si>
    <t xml:space="preserve">Empresa Gestora </t>
  </si>
  <si>
    <t>Total O6</t>
  </si>
  <si>
    <t>Total O7</t>
  </si>
  <si>
    <t>Disolventes Orgánicos o disolventes orgánicos contenidos en preparados, vendidos como productos comerciales</t>
  </si>
  <si>
    <t xml:space="preserve">I1 </t>
  </si>
  <si>
    <t>F/ entrada total</t>
  </si>
  <si>
    <t>F+O1</t>
  </si>
  <si>
    <t>F/(I1+I2)</t>
  </si>
  <si>
    <t>(I1+I2)</t>
  </si>
  <si>
    <t>(I1-O8)</t>
  </si>
  <si>
    <t>I1-O1-O5-O6-O7-O8</t>
  </si>
  <si>
    <t>*VLE</t>
  </si>
  <si>
    <t>Descripción de los equipos y la tecnología utilizada</t>
  </si>
  <si>
    <t>Observaciones</t>
  </si>
  <si>
    <t>CUMPLE?</t>
  </si>
  <si>
    <t>2-Rotograbado de publicaciones &gt;25</t>
  </si>
  <si>
    <t>umbral consumo</t>
  </si>
  <si>
    <t>15-25</t>
  </si>
  <si>
    <t>&gt;25</t>
  </si>
  <si>
    <t>&gt;30</t>
  </si>
  <si>
    <t>ACTIVIDADES</t>
  </si>
  <si>
    <t>1-5</t>
  </si>
  <si>
    <t>&gt;5</t>
  </si>
  <si>
    <t>5-Otra limpieza de superficies</t>
  </si>
  <si>
    <t>20</t>
  </si>
  <si>
    <t>15</t>
  </si>
  <si>
    <t>10</t>
  </si>
  <si>
    <t>1.a.-Impresión en Offset de bobinas por calor &gt;15 (&lt;25)</t>
  </si>
  <si>
    <t>1.b.-Impresión en Offset de bobinas por calor &gt;25</t>
  </si>
  <si>
    <t>3.a.-Otras unidades de rotograbado, flexografía, impresión serigráfica rotativa, laminado o barnizado &gt;15, impresión serigráfica rotativa sobre textil o en cartón/ cartulina (&gt;30)</t>
  </si>
  <si>
    <t>3.b.-Otras unidades de rotograbado, flexografía, impresión serigráfica rotativa, laminado o barnizado &gt;15, impresión serigráfica rotativa sobre textil o en cartón/ cartulina (&gt;30)</t>
  </si>
  <si>
    <t>3.c.-Otras unidades de rotograbado, flexografía, impresión serigráfica rotativa, laminado o barnizado &gt;15, impresión serigráfica rotativa sobre textil o en cartón/ cartulina (&gt;30)</t>
  </si>
  <si>
    <t>4.1.-Limpieza de superficies utilizando compuestos especificados en el apartado 1 del artículo 5 (&gt;1)</t>
  </si>
  <si>
    <t>4.2.-Limpieza de superficies utilizando compuestos especificados en el apartado 1 del artículo 5 (&gt;1)</t>
  </si>
  <si>
    <t>2-10</t>
  </si>
  <si>
    <t>&gt;10</t>
  </si>
  <si>
    <t>6-Recubrimiento de vehículos (&lt;15) y renovación del acabado de vehículos</t>
  </si>
  <si>
    <t>7-Recubrimento de bobinas(&gt;25)</t>
  </si>
  <si>
    <t>8-Otros tipos de recubrimiento, incluido el recubrimiento de metal, plástico, textil (5)</t>
  </si>
  <si>
    <t>LER</t>
  </si>
  <si>
    <t>HERRAMIENTA PARA LA REALIZACIÓN DEL PLAN DE GESTIÓN DE DISOLVENTES SEGÚN REQUISITOS DEL REAL DECRETO 117/2003 PARA LA ACTIVIDAD DE:</t>
  </si>
  <si>
    <t>Periodo:</t>
  </si>
  <si>
    <t>Actividad para la que se realiza el PGD:</t>
  </si>
  <si>
    <t>Si en la instalación se realizan además otras actividades sujetas también al RD 117/2003</t>
  </si>
  <si>
    <t>Nombre de la empresa:</t>
  </si>
  <si>
    <t>Ubicación de la instalación:</t>
  </si>
  <si>
    <t>Información acerca de los equipos, el funcionamiento  y  la tecnología utilizada</t>
  </si>
  <si>
    <t>Id. FOCO</t>
  </si>
  <si>
    <t>kg</t>
  </si>
  <si>
    <t xml:space="preserve">Inventario Inicial </t>
  </si>
  <si>
    <t>Inventario final</t>
  </si>
  <si>
    <t>Junto al archivo cumplimentado se deberán presentar los siguientes documentos justificativos de la vericidad de los datos:</t>
  </si>
  <si>
    <t>-</t>
  </si>
  <si>
    <t>Breve memoria descriptiva de la actividad de la instalación: productos fabricados, procesos, equipos asociados a los focos canalizados que emiten COVs …</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</si>
  <si>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</si>
  <si>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El archivo cumplimientado debe presentarse en formato digital y en formato papel, con la última página firmada.</t>
  </si>
  <si>
    <t>Informe de emisiones de los focos canalizados realizados por Entidad Colaboradora en Material de Calidad Ambiental (ECMCA) y/o en su caso, registro de emisiones en continuo.</t>
  </si>
  <si>
    <t>El orden en el que deben rellenarse las hoja es el correspondiente al orden de las hojas: I1, I2, O1, O5, O6, O7, O8 y PGD</t>
  </si>
  <si>
    <t>Copia compulsada de los poderes de representación del firmante del presente documento.</t>
  </si>
  <si>
    <t>COV Contenidos</t>
  </si>
  <si>
    <t xml:space="preserve">Denominación IUPAC </t>
  </si>
  <si>
    <t xml:space="preserve">kg </t>
  </si>
  <si>
    <t>Instalación incluida en el Anexo I de la ley 2/2006?</t>
  </si>
  <si>
    <t>kg COVs año</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</si>
  <si>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</si>
  <si>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Las cantidades se refieren siempre a kg</t>
  </si>
  <si>
    <t>Hay valor de medición?</t>
  </si>
  <si>
    <t>g/h COV emitido</t>
  </si>
  <si>
    <t>TOTAL g/h COV emitido</t>
  </si>
  <si>
    <t>PGD</t>
  </si>
  <si>
    <t>EL REPRESENTANTE LEGAL DE LA EMPRESA SE HACE RESPONSABLE DE LOS DATOS QUE HA CUMPLIMENTADO</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</si>
  <si>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</si>
  <si>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</si>
  <si>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</si>
  <si>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albares o facturas de venta de productos fabricados que contienen COVs (en su caso)</t>
  </si>
  <si>
    <t>información técnica acerca de los equipos de depuración utilizados (modelo, fabricante, parámetros de autocontrol, eficacia de reducción de COV...).</t>
  </si>
  <si>
    <t>Sólo en el caso de haber cambiado respecto a la documentación presentada años anteriores:</t>
  </si>
  <si>
    <t>El valor del % COVs que se ha considerado en los cálculos debe estar avalado mediante análitica realizadas por Entidad Colaboradora en Materia de Calidad Ambiental o bien mediante certifiado del gestor de residuos</t>
  </si>
  <si>
    <t>Informe de disolventes (COVs) contenido en los residuos (en su caso)</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</si>
  <si>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</si>
  <si>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</si>
  <si>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Ref Albarán o DCS</t>
  </si>
  <si>
    <t>normal</t>
  </si>
  <si>
    <t>utilización de disolventes nitrogenados con técnicas que permiten la reutilización de los disolventes recuperados</t>
  </si>
  <si>
    <t>*Tipo de foco</t>
  </si>
  <si>
    <t>NO</t>
  </si>
  <si>
    <t>Persona de contacto a efectos de notificación:</t>
  </si>
  <si>
    <t>Nombre y apellidos</t>
  </si>
  <si>
    <t>Teléfono</t>
  </si>
  <si>
    <t>Email</t>
  </si>
  <si>
    <t>INSTRUCCIONES</t>
  </si>
  <si>
    <t>Recubrimiento de bobinas (&gt;25 t/ año)</t>
  </si>
  <si>
    <t>Detalle de qué compuestos se recuperan, así como cálculo y determinación de la cantidad recuperada y NO REUTILIZADA</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</si>
  <si>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</si>
  <si>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</si>
  <si>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</si>
  <si>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</si>
  <si>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</si>
  <si>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</si>
  <si>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</si>
  <si>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</si>
  <si>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</si>
  <si>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</si>
  <si>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</si>
  <si>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</si>
  <si>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</si>
  <si>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</si>
  <si>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</si>
  <si>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</si>
  <si>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</si>
  <si>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</si>
  <si>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</si>
  <si>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</si>
  <si>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</si>
  <si>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</si>
  <si>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</si>
  <si>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</si>
  <si>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</si>
  <si>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</si>
  <si>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</si>
  <si>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</si>
  <si>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</si>
  <si>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</si>
  <si>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</si>
  <si>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</si>
  <si>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</si>
  <si>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</si>
  <si>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</si>
  <si>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</si>
  <si>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</si>
  <si>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</si>
  <si>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</si>
  <si>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</si>
  <si>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</si>
  <si>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</si>
  <si>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</si>
  <si>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</si>
  <si>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</si>
  <si>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</si>
  <si>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</si>
  <si>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</si>
  <si>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</si>
  <si>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</si>
  <si>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</si>
  <si>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</si>
  <si>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</si>
  <si>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</si>
  <si>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</si>
  <si>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</si>
  <si>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</si>
  <si>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</si>
  <si>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</si>
  <si>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</si>
  <si>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</si>
  <si>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</si>
  <si>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</si>
  <si>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</si>
  <si>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</si>
  <si>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</si>
  <si>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</si>
  <si>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</si>
  <si>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</si>
  <si>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</si>
  <si>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</si>
  <si>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</si>
  <si>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</si>
  <si>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</si>
  <si>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</si>
  <si>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</si>
  <si>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</si>
  <si>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</si>
  <si>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</si>
  <si>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</si>
  <si>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</si>
  <si>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</si>
  <si>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</si>
  <si>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</si>
  <si>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</si>
  <si>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</si>
  <si>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</si>
  <si>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</si>
  <si>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</si>
  <si>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</si>
  <si>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</si>
  <si>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</si>
  <si>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</si>
  <si>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</si>
  <si>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</si>
  <si>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</si>
  <si>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</si>
  <si>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</si>
  <si>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</si>
  <si>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</si>
  <si>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</si>
  <si>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</si>
  <si>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</si>
  <si>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</si>
  <si>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</si>
  <si>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</si>
  <si>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</si>
  <si>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</si>
  <si>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</si>
  <si>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</si>
  <si>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</si>
  <si>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En I1 deben incluirse también los compuestos que contengan COVs utilizados como disolventes utilizados en la limpieza de las máquinas</t>
  </si>
  <si>
    <t>En el caso de necesitar más filas de las previstas en alguno de los apartados de las hojas I1, O1,O6, O7, añadirlas y ampliar el rango de las fórmulas correspondientes a las casillas en amarillo arrastrando</t>
  </si>
  <si>
    <t xml:space="preserve">Focos que emiten compuestos orgánicos volátiles que no tengan asignada ninguna de las frases de riesgo de las indicadas en el  Art. 5 </t>
  </si>
  <si>
    <t>Tipo de foco</t>
  </si>
  <si>
    <t>SI</t>
  </si>
  <si>
    <t>Registro</t>
  </si>
  <si>
    <t>Actividad</t>
  </si>
  <si>
    <t>Sin R</t>
  </si>
  <si>
    <t>otras R</t>
  </si>
  <si>
    <t xml:space="preserve">Entrada total (kg) </t>
  </si>
  <si>
    <t>Consumo (kg)</t>
  </si>
  <si>
    <t>F (kg)</t>
  </si>
  <si>
    <t>Emisiones totales (kg)</t>
  </si>
  <si>
    <t>kg de COVs</t>
  </si>
  <si>
    <r>
      <t xml:space="preserve">Concentración </t>
    </r>
    <r>
      <rPr>
        <b/>
        <sz val="14"/>
        <rFont val="Comic Sans MS"/>
        <family val="4"/>
      </rPr>
      <t>COV</t>
    </r>
    <r>
      <rPr>
        <b/>
        <sz val="8"/>
        <rFont val="Comic Sans MS"/>
        <family val="4"/>
      </rPr>
      <t>(mg /Nm3)</t>
    </r>
  </si>
  <si>
    <r>
      <t xml:space="preserve">Concentración </t>
    </r>
    <r>
      <rPr>
        <b/>
        <sz val="14"/>
        <rFont val="Comic Sans MS"/>
        <family val="4"/>
      </rPr>
      <t>COT</t>
    </r>
    <r>
      <rPr>
        <b/>
        <sz val="8"/>
        <rFont val="Comic Sans MS"/>
        <family val="4"/>
      </rPr>
      <t xml:space="preserve"> (mg /Nm3)</t>
    </r>
  </si>
  <si>
    <t xml:space="preserve"> Valor Límite de Emisión difusas</t>
  </si>
  <si>
    <t>*Instalación existente?</t>
  </si>
  <si>
    <t>Impresión serigráfica rotativa sobre textil o en cartón/ cartulina ( &gt;30)</t>
  </si>
  <si>
    <t>Número de Identificación Medioambiental (NIMA)</t>
  </si>
  <si>
    <t>SÍ</t>
  </si>
  <si>
    <t xml:space="preserve">Disolventes utilizados como materia prima </t>
  </si>
  <si>
    <t xml:space="preserve">COVs perdidos por reacciones químicas o físicas </t>
  </si>
  <si>
    <t>Disolvente contenido en productos de venta</t>
  </si>
  <si>
    <t>Disolventes recuperados y reutilizados</t>
  </si>
  <si>
    <t>Observaciones:</t>
  </si>
  <si>
    <t>Firma y sello:</t>
  </si>
  <si>
    <t>Num Carbonos COV emitido</t>
  </si>
  <si>
    <t>Cantidad de COV (kg)</t>
  </si>
  <si>
    <t>cantidad retirada (kg)</t>
  </si>
  <si>
    <t>Ventas (kg)</t>
  </si>
  <si>
    <t>Ei: Inventario Inicial (kg)</t>
  </si>
  <si>
    <t>Ei:Inventario final (kg)</t>
  </si>
  <si>
    <t xml:space="preserve">kg COVs </t>
  </si>
  <si>
    <t>( Ef-Ei+ventas)*%COV</t>
  </si>
  <si>
    <t>(cantidad retirada *% COV)</t>
  </si>
  <si>
    <t>R40 R68 halogenado</t>
  </si>
  <si>
    <r>
      <rPr>
        <b/>
        <sz val="14"/>
        <color indexed="56"/>
        <rFont val="Comic Sans MS"/>
        <family val="4"/>
      </rPr>
      <t>COVs halogenados o su cantidad en preparados adquiridos que tienen asignada la frase de riesgo</t>
    </r>
    <r>
      <rPr>
        <b/>
        <sz val="14"/>
        <color indexed="10"/>
        <rFont val="Comic Sans MS"/>
        <family val="4"/>
      </rPr>
      <t xml:space="preserve"> R40 o R68  </t>
    </r>
    <r>
      <rPr>
        <b/>
        <sz val="14"/>
        <rFont val="Comic Sans MS"/>
        <family val="4"/>
      </rPr>
      <t xml:space="preserve">o indicación de peligro </t>
    </r>
    <r>
      <rPr>
        <b/>
        <sz val="14"/>
        <color indexed="10"/>
        <rFont val="Comic Sans MS"/>
        <family val="4"/>
      </rPr>
      <t>H341 o H351</t>
    </r>
  </si>
  <si>
    <t xml:space="preserve">Focos que emitan COVs halogenados que tienen asignada la frase de riesgo R40 o R68 o indicación de peligro H341 o H351 </t>
  </si>
  <si>
    <t>Focos que emitan COVs que tienen asignada la frase de riesgo R45, R46, R49, R60 o R61 o indicación de peligro H340, H350, H350i, H360D o H360F</t>
  </si>
  <si>
    <r>
      <rPr>
        <b/>
        <sz val="14"/>
        <color indexed="56"/>
        <rFont val="Comic Sans MS"/>
        <family val="4"/>
      </rPr>
      <t xml:space="preserve">COVs o su cantidad en preparados adquiridos que tienen asignada la frase de riesgo </t>
    </r>
    <r>
      <rPr>
        <b/>
        <sz val="14"/>
        <color indexed="10"/>
        <rFont val="Comic Sans MS"/>
        <family val="4"/>
      </rPr>
      <t xml:space="preserve"> R45, R46, R49, R60 o R61 </t>
    </r>
    <r>
      <rPr>
        <b/>
        <sz val="14"/>
        <rFont val="Comic Sans MS"/>
        <family val="4"/>
      </rPr>
      <t xml:space="preserve">o indicaciones de peligro </t>
    </r>
    <r>
      <rPr>
        <b/>
        <sz val="14"/>
        <color indexed="10"/>
        <rFont val="Comic Sans MS"/>
        <family val="4"/>
      </rPr>
      <t>H340, H350, H350i, H360D o H360F</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</si>
</sst>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h:mm;@"/>
  </numFmts>
  <fonts count="101">
    <font>
      <sz val="10"/>
      <name val="Comic Sans MS"/>
      <family val="4"/>
    </font>
    <font>
      <sz val="10"/>
      <name val="Arial"/>
      <family val="0"/>
    </font>
    <font>
      <u val="single"/>
      <sz val="7.5"/>
      <color indexed="12"/>
      <name val="Comic Sans MS"/>
      <family val="4"/>
    </font>
    <font>
      <u val="single"/>
      <sz val="7.5"/>
      <color indexed="36"/>
      <name val="Comic Sans MS"/>
      <family val="4"/>
    </font>
    <font>
      <b/>
      <sz val="10"/>
      <name val="Comic Sans MS"/>
      <family val="4"/>
    </font>
    <font>
      <b/>
      <sz val="12"/>
      <color indexed="62"/>
      <name val="Comic Sans MS"/>
      <family val="4"/>
    </font>
    <font>
      <b/>
      <sz val="8"/>
      <name val="Tahoma"/>
      <family val="2"/>
    </font>
    <font>
      <sz val="8"/>
      <name val="Tahoma"/>
      <family val="2"/>
    </font>
    <font>
      <b/>
      <sz val="12"/>
      <name val="Comic Sans MS"/>
      <family val="4"/>
    </font>
    <font>
      <b/>
      <sz val="12"/>
      <color indexed="10"/>
      <name val="Comic Sans MS"/>
      <family val="4"/>
    </font>
    <font>
      <sz val="8"/>
      <name val="Comic Sans MS"/>
      <family val="4"/>
    </font>
    <font>
      <b/>
      <sz val="11"/>
      <name val="Comic Sans MS"/>
      <family val="4"/>
    </font>
    <font>
      <sz val="8"/>
      <name val="Verdana"/>
      <family val="2"/>
    </font>
    <font>
      <sz val="10"/>
      <color indexed="8"/>
      <name val="Arial"/>
      <family val="2"/>
    </font>
    <font>
      <sz val="10"/>
      <color indexed="8"/>
      <name val="Tahoma"/>
      <family val="2"/>
    </font>
    <font>
      <b/>
      <sz val="8"/>
      <name val="Comic Sans MS"/>
      <family val="4"/>
    </font>
    <font>
      <sz val="12"/>
      <name val="Comic Sans MS"/>
      <family val="4"/>
    </font>
    <font>
      <b/>
      <sz val="11"/>
      <color indexed="62"/>
      <name val="Comic Sans MS"/>
      <family val="4"/>
    </font>
    <font>
      <b/>
      <sz val="14"/>
      <name val="Comic Sans MS"/>
      <family val="4"/>
    </font>
    <font>
      <sz val="11"/>
      <name val="Comic Sans MS"/>
      <family val="4"/>
    </font>
    <font>
      <sz val="11"/>
      <color indexed="8"/>
      <name val="Tahoma"/>
      <family val="2"/>
    </font>
    <font>
      <sz val="10"/>
      <name val="Tahoma"/>
      <family val="2"/>
    </font>
    <font>
      <sz val="8"/>
      <name val="Arial"/>
      <family val="2"/>
    </font>
    <font>
      <sz val="11"/>
      <name val="Symbol"/>
      <family val="1"/>
    </font>
    <font>
      <sz val="11"/>
      <name val="Courier New"/>
      <family val="3"/>
    </font>
    <font>
      <sz val="9"/>
      <name val="Tahoma"/>
      <family val="2"/>
    </font>
    <font>
      <sz val="11"/>
      <name val="Tahoma"/>
      <family val="2"/>
    </font>
    <font>
      <b/>
      <sz val="16"/>
      <name val="Comic Sans MS"/>
      <family val="4"/>
    </font>
    <font>
      <b/>
      <sz val="14"/>
      <color indexed="10"/>
      <name val="Comic Sans MS"/>
      <family val="4"/>
    </font>
    <font>
      <b/>
      <sz val="14"/>
      <color indexed="56"/>
      <name val="Comic Sans MS"/>
      <family val="4"/>
    </font>
    <font>
      <b/>
      <sz val="11"/>
      <name val="Tahoma"/>
      <family val="2"/>
    </font>
    <font>
      <sz val="14"/>
      <name val="Comic Sans MS"/>
      <family val="4"/>
    </font>
    <font>
      <b/>
      <i/>
      <sz val="12"/>
      <name val="Comic Sans MS"/>
      <family val="4"/>
    </font>
    <font>
      <sz val="12"/>
      <color indexed="18"/>
      <name val="COMIC"/>
      <family val="0"/>
    </font>
    <font>
      <sz val="20"/>
      <name val="Comic Sans MS"/>
      <family val="4"/>
    </font>
    <font>
      <b/>
      <sz val="22"/>
      <name val="Comic Sans MS"/>
      <family val="4"/>
    </font>
    <font>
      <b/>
      <sz val="20"/>
      <name val="Comic Sans MS"/>
      <family val="4"/>
    </font>
    <font>
      <sz val="12"/>
      <name val="Tahoma"/>
      <family val="2"/>
    </font>
    <font>
      <b/>
      <sz val="13"/>
      <name val="Comic Sans MS"/>
      <family val="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8"/>
      <color indexed="8"/>
      <name val="Verdana"/>
      <family val="2"/>
    </font>
    <font>
      <b/>
      <sz val="20"/>
      <color indexed="10"/>
      <name val="Comic Sans MS"/>
      <family val="4"/>
    </font>
    <font>
      <b/>
      <sz val="20"/>
      <color indexed="60"/>
      <name val="Comic Sans MS"/>
      <family val="4"/>
    </font>
    <font>
      <b/>
      <sz val="16"/>
      <color indexed="60"/>
      <name val="Comic Sans MS"/>
      <family val="4"/>
    </font>
    <font>
      <sz val="7"/>
      <color indexed="18"/>
      <name val="COMIC"/>
      <family val="0"/>
    </font>
    <font>
      <sz val="10"/>
      <color indexed="18"/>
      <name val="COMIC"/>
      <family val="0"/>
    </font>
    <font>
      <b/>
      <sz val="18"/>
      <color indexed="60"/>
      <name val="Comic Sans MS"/>
      <family val="4"/>
    </font>
    <font>
      <b/>
      <sz val="14"/>
      <color indexed="60"/>
      <name val="Comic Sans MS"/>
      <family val="4"/>
    </font>
    <font>
      <sz val="10"/>
      <color indexed="10"/>
      <name val="Comic Sans MS"/>
      <family val="4"/>
    </font>
    <font>
      <b/>
      <sz val="12"/>
      <color indexed="60"/>
      <name val="Comic Sans MS"/>
      <family val="4"/>
    </font>
    <font>
      <b/>
      <sz val="10"/>
      <color indexed="60"/>
      <name val="Comic Sans MS"/>
      <family val="4"/>
    </font>
    <font>
      <b/>
      <sz val="22"/>
      <color indexed="60"/>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Verdana"/>
      <family val="2"/>
    </font>
    <font>
      <b/>
      <sz val="8"/>
      <color rgb="FF000000"/>
      <name val="Verdana"/>
      <family val="2"/>
    </font>
    <font>
      <b/>
      <sz val="20"/>
      <color rgb="FFFF0000"/>
      <name val="Comic Sans MS"/>
      <family val="4"/>
    </font>
    <font>
      <b/>
      <sz val="20"/>
      <color rgb="FFC00000"/>
      <name val="Comic Sans MS"/>
      <family val="4"/>
    </font>
    <font>
      <b/>
      <sz val="16"/>
      <color rgb="FFC00000"/>
      <name val="Comic Sans MS"/>
      <family val="4"/>
    </font>
    <font>
      <sz val="12"/>
      <color rgb="FF003399"/>
      <name val="COMIC"/>
      <family val="0"/>
    </font>
    <font>
      <sz val="7"/>
      <color rgb="FF003399"/>
      <name val="COMIC"/>
      <family val="0"/>
    </font>
    <font>
      <sz val="10"/>
      <color rgb="FF003399"/>
      <name val="COMIC"/>
      <family val="0"/>
    </font>
    <font>
      <b/>
      <sz val="18"/>
      <color rgb="FFC00000"/>
      <name val="Comic Sans MS"/>
      <family val="4"/>
    </font>
    <font>
      <b/>
      <sz val="14"/>
      <color rgb="FFC00000"/>
      <name val="Comic Sans MS"/>
      <family val="4"/>
    </font>
    <font>
      <sz val="10"/>
      <color rgb="FFFF0000"/>
      <name val="Comic Sans MS"/>
      <family val="4"/>
    </font>
    <font>
      <b/>
      <sz val="12"/>
      <color rgb="FFC00000"/>
      <name val="Comic Sans MS"/>
      <family val="4"/>
    </font>
    <font>
      <b/>
      <sz val="12"/>
      <color rgb="FFFF0000"/>
      <name val="Comic Sans MS"/>
      <family val="4"/>
    </font>
    <font>
      <b/>
      <sz val="10"/>
      <color rgb="FFC00000"/>
      <name val="Comic Sans MS"/>
      <family val="4"/>
    </font>
    <font>
      <b/>
      <sz val="22"/>
      <color rgb="FFC00000"/>
      <name val="Comic Sans MS"/>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medium"/>
    </border>
    <border>
      <left style="thin"/>
      <right style="thin"/>
      <top style="thin"/>
      <bottom>
        <color indexed="63"/>
      </bottom>
    </border>
    <border>
      <left style="thin"/>
      <right style="medium"/>
      <top style="medium"/>
      <bottom/>
    </border>
    <border>
      <left style="medium"/>
      <right style="medium"/>
      <top>
        <color indexed="63"/>
      </top>
      <bottom style="medium"/>
    </border>
    <border>
      <left style="thin"/>
      <right style="medium"/>
      <top/>
      <bottom style="medium"/>
    </border>
    <border>
      <left/>
      <right/>
      <top/>
      <bottom style="double"/>
    </border>
    <border>
      <left style="medium"/>
      <right style="thin"/>
      <top style="medium"/>
      <bottom/>
    </border>
    <border>
      <left style="thin"/>
      <right style="thin"/>
      <top style="thin"/>
      <bottom style="double"/>
    </border>
    <border>
      <left>
        <color indexed="63"/>
      </left>
      <right>
        <color indexed="63"/>
      </right>
      <top style="double"/>
      <bottom>
        <color indexed="63"/>
      </bottom>
    </border>
    <border>
      <left style="thin"/>
      <right/>
      <top style="medium"/>
      <bottom style="medium"/>
    </border>
    <border>
      <left>
        <color indexed="63"/>
      </left>
      <right style="thin"/>
      <top style="medium"/>
      <bottom style="medium"/>
    </border>
    <border>
      <left style="thin"/>
      <right style="thin"/>
      <top style="thin"/>
      <bottom style="medium"/>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6" fillId="29" borderId="1" applyNumberFormat="0" applyAlignment="0" applyProtection="0"/>
    <xf numFmtId="19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8" fillId="31" borderId="0" applyNumberFormat="0" applyBorder="0" applyAlignment="0" applyProtection="0"/>
    <xf numFmtId="0" fontId="13" fillId="0" borderId="0">
      <alignment/>
      <protection/>
    </xf>
    <xf numFmtId="0" fontId="13" fillId="0" borderId="0">
      <alignment/>
      <protection/>
    </xf>
    <xf numFmtId="0" fontId="0" fillId="32" borderId="4" applyNumberFormat="0" applyFont="0" applyAlignment="0" applyProtection="0"/>
    <xf numFmtId="9" fontId="1" fillId="0" borderId="0" applyFont="0" applyFill="0" applyBorder="0" applyAlignment="0" applyProtection="0"/>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cellStyleXfs>
  <cellXfs count="43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5" fillId="33" borderId="0" xfId="0" applyFont="1" applyFill="1" applyAlignment="1">
      <alignment/>
    </xf>
    <xf numFmtId="0" fontId="4" fillId="0" borderId="0" xfId="0" applyFont="1" applyAlignment="1">
      <alignment/>
    </xf>
    <xf numFmtId="0" fontId="0" fillId="34" borderId="14" xfId="0" applyFill="1" applyBorder="1" applyAlignment="1">
      <alignment/>
    </xf>
    <xf numFmtId="0" fontId="5" fillId="35" borderId="0" xfId="0" applyFont="1" applyFill="1" applyAlignment="1">
      <alignment/>
    </xf>
    <xf numFmtId="0" fontId="0" fillId="35" borderId="0" xfId="0" applyFill="1" applyAlignment="1">
      <alignment/>
    </xf>
    <xf numFmtId="0" fontId="9" fillId="35" borderId="0" xfId="0" applyFont="1" applyFill="1" applyAlignment="1">
      <alignment/>
    </xf>
    <xf numFmtId="0" fontId="0" fillId="0" borderId="18" xfId="0" applyBorder="1" applyAlignment="1">
      <alignment/>
    </xf>
    <xf numFmtId="0" fontId="86" fillId="0" borderId="0" xfId="0" applyFont="1" applyAlignment="1">
      <alignment/>
    </xf>
    <xf numFmtId="0" fontId="12" fillId="0" borderId="0" xfId="0" applyFont="1" applyAlignment="1">
      <alignment horizontal="justify"/>
    </xf>
    <xf numFmtId="0" fontId="87" fillId="0" borderId="0" xfId="0" applyFont="1" applyAlignment="1">
      <alignment horizontal="left" indent="1"/>
    </xf>
    <xf numFmtId="0" fontId="86" fillId="0" borderId="0" xfId="0" applyFont="1" applyAlignment="1">
      <alignment horizontal="center"/>
    </xf>
    <xf numFmtId="0" fontId="0" fillId="36" borderId="0" xfId="0" applyFill="1" applyBorder="1" applyAlignment="1">
      <alignment/>
    </xf>
    <xf numFmtId="0" fontId="4" fillId="36" borderId="0" xfId="0" applyFont="1" applyFill="1" applyBorder="1" applyAlignment="1">
      <alignment/>
    </xf>
    <xf numFmtId="4" fontId="14" fillId="36" borderId="0" xfId="55" applyNumberFormat="1" applyFont="1" applyFill="1" applyBorder="1" applyAlignment="1">
      <alignment horizontal="center" textRotation="90" wrapText="1"/>
      <protection/>
    </xf>
    <xf numFmtId="2" fontId="14" fillId="36" borderId="0" xfId="55" applyNumberFormat="1" applyFont="1" applyFill="1" applyBorder="1" applyAlignment="1">
      <alignment horizontal="center" textRotation="90" wrapText="1"/>
      <protection/>
    </xf>
    <xf numFmtId="196" fontId="14" fillId="36" borderId="0" xfId="55" applyNumberFormat="1" applyFont="1" applyFill="1" applyBorder="1" applyAlignment="1">
      <alignment horizontal="center" textRotation="90" wrapText="1"/>
      <protection/>
    </xf>
    <xf numFmtId="0" fontId="8" fillId="36" borderId="0" xfId="0" applyFont="1" applyFill="1" applyBorder="1" applyAlignment="1">
      <alignment/>
    </xf>
    <xf numFmtId="0" fontId="88" fillId="0" borderId="0" xfId="0" applyFont="1" applyBorder="1" applyAlignment="1">
      <alignment/>
    </xf>
    <xf numFmtId="0" fontId="4" fillId="0" borderId="0" xfId="0" applyFont="1" applyBorder="1" applyAlignment="1">
      <alignment horizontal="center" vertical="center" wrapText="1"/>
    </xf>
    <xf numFmtId="0" fontId="4" fillId="36" borderId="0" xfId="0" applyFont="1" applyFill="1" applyBorder="1" applyAlignment="1">
      <alignment horizontal="center"/>
    </xf>
    <xf numFmtId="0" fontId="8" fillId="37" borderId="19" xfId="0" applyFont="1" applyFill="1" applyBorder="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xf numFmtId="0" fontId="4" fillId="36" borderId="0" xfId="0" applyFont="1" applyFill="1" applyBorder="1" applyAlignment="1">
      <alignment horizontal="center" vertical="center"/>
    </xf>
    <xf numFmtId="0" fontId="4" fillId="36" borderId="0" xfId="0" applyFont="1" applyFill="1" applyBorder="1" applyAlignment="1">
      <alignment vertical="center"/>
    </xf>
    <xf numFmtId="0" fontId="0" fillId="0" borderId="20" xfId="0" applyBorder="1" applyAlignment="1">
      <alignment/>
    </xf>
    <xf numFmtId="0" fontId="0" fillId="36" borderId="20" xfId="0" applyFill="1" applyBorder="1" applyAlignment="1">
      <alignment/>
    </xf>
    <xf numFmtId="0" fontId="0" fillId="36" borderId="21" xfId="0" applyFill="1" applyBorder="1" applyAlignment="1">
      <alignment/>
    </xf>
    <xf numFmtId="0" fontId="8" fillId="36" borderId="22" xfId="0" applyFont="1" applyFill="1" applyBorder="1" applyAlignment="1">
      <alignment/>
    </xf>
    <xf numFmtId="0" fontId="0" fillId="36" borderId="23" xfId="0" applyFill="1" applyBorder="1" applyAlignment="1">
      <alignment/>
    </xf>
    <xf numFmtId="0" fontId="0" fillId="36" borderId="24" xfId="0" applyFill="1" applyBorder="1" applyAlignment="1">
      <alignment/>
    </xf>
    <xf numFmtId="0" fontId="4" fillId="36" borderId="24" xfId="0" applyFont="1" applyFill="1" applyBorder="1" applyAlignment="1">
      <alignment horizontal="center"/>
    </xf>
    <xf numFmtId="0" fontId="0" fillId="36" borderId="25" xfId="0" applyFill="1" applyBorder="1" applyAlignment="1">
      <alignment/>
    </xf>
    <xf numFmtId="0" fontId="0" fillId="36" borderId="22" xfId="0"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6" xfId="0" applyBorder="1" applyAlignment="1">
      <alignment/>
    </xf>
    <xf numFmtId="0" fontId="0" fillId="0" borderId="24" xfId="0" applyBorder="1" applyAlignment="1">
      <alignment/>
    </xf>
    <xf numFmtId="0" fontId="0" fillId="0" borderId="25" xfId="0" applyBorder="1" applyAlignment="1">
      <alignment/>
    </xf>
    <xf numFmtId="0" fontId="0" fillId="36" borderId="0" xfId="0" applyFont="1" applyFill="1" applyBorder="1" applyAlignment="1">
      <alignment/>
    </xf>
    <xf numFmtId="0" fontId="0" fillId="37" borderId="27" xfId="0" applyFill="1" applyBorder="1" applyAlignment="1">
      <alignment/>
    </xf>
    <xf numFmtId="0" fontId="16" fillId="0" borderId="20" xfId="0" applyFont="1" applyBorder="1" applyAlignment="1">
      <alignment/>
    </xf>
    <xf numFmtId="49" fontId="16" fillId="0" borderId="20" xfId="0" applyNumberFormat="1" applyFont="1" applyBorder="1" applyAlignment="1">
      <alignment/>
    </xf>
    <xf numFmtId="0" fontId="16" fillId="0" borderId="20" xfId="0" applyFont="1" applyBorder="1" applyAlignment="1">
      <alignment horizontal="right"/>
    </xf>
    <xf numFmtId="0" fontId="0" fillId="36" borderId="0" xfId="0" applyFill="1" applyAlignment="1">
      <alignment/>
    </xf>
    <xf numFmtId="0" fontId="17" fillId="0" borderId="0" xfId="0" applyFont="1" applyAlignment="1">
      <alignment horizontal="left" wrapText="1"/>
    </xf>
    <xf numFmtId="0" fontId="4" fillId="35" borderId="20" xfId="0" applyFont="1" applyFill="1" applyBorder="1" applyAlignment="1">
      <alignment/>
    </xf>
    <xf numFmtId="0" fontId="0" fillId="35" borderId="28" xfId="0" applyFill="1" applyBorder="1" applyAlignment="1">
      <alignment/>
    </xf>
    <xf numFmtId="0" fontId="0" fillId="35" borderId="20" xfId="0" applyFill="1" applyBorder="1" applyAlignment="1">
      <alignment horizontal="center" vertical="center"/>
    </xf>
    <xf numFmtId="0" fontId="0" fillId="35" borderId="20" xfId="0" applyFill="1" applyBorder="1" applyAlignment="1">
      <alignment/>
    </xf>
    <xf numFmtId="0" fontId="0" fillId="0" borderId="29" xfId="0" applyBorder="1" applyAlignment="1">
      <alignment/>
    </xf>
    <xf numFmtId="0" fontId="0" fillId="36" borderId="30" xfId="0" applyFill="1" applyBorder="1" applyAlignment="1">
      <alignment/>
    </xf>
    <xf numFmtId="0" fontId="0" fillId="36" borderId="31" xfId="0" applyFill="1" applyBorder="1" applyAlignment="1">
      <alignment/>
    </xf>
    <xf numFmtId="0" fontId="4" fillId="36" borderId="10" xfId="0" applyFont="1" applyFill="1" applyBorder="1" applyAlignment="1">
      <alignment/>
    </xf>
    <xf numFmtId="0" fontId="11" fillId="36" borderId="0" xfId="0" applyFont="1" applyFill="1" applyBorder="1" applyAlignment="1">
      <alignment/>
    </xf>
    <xf numFmtId="0" fontId="89" fillId="36" borderId="0" xfId="0" applyFont="1" applyFill="1" applyBorder="1" applyAlignment="1">
      <alignment vertical="center"/>
    </xf>
    <xf numFmtId="0" fontId="4" fillId="36" borderId="14" xfId="0" applyFont="1" applyFill="1" applyBorder="1" applyAlignment="1">
      <alignment/>
    </xf>
    <xf numFmtId="0" fontId="4" fillId="0" borderId="14" xfId="0" applyFont="1" applyBorder="1" applyAlignment="1">
      <alignment/>
    </xf>
    <xf numFmtId="0" fontId="90" fillId="36" borderId="0" xfId="0" applyFont="1" applyFill="1" applyBorder="1" applyAlignment="1">
      <alignment horizontal="center" vertical="center" wrapText="1"/>
    </xf>
    <xf numFmtId="0" fontId="90" fillId="36" borderId="0" xfId="0" applyFont="1" applyFill="1" applyBorder="1" applyAlignment="1">
      <alignment horizontal="center" vertical="center" wrapText="1"/>
    </xf>
    <xf numFmtId="0" fontId="19" fillId="0" borderId="0" xfId="0" applyFont="1" applyAlignment="1">
      <alignment/>
    </xf>
    <xf numFmtId="0" fontId="89" fillId="36" borderId="0" xfId="0" applyFont="1" applyFill="1" applyBorder="1" applyAlignment="1">
      <alignment horizontal="center" vertical="center"/>
    </xf>
    <xf numFmtId="4" fontId="0" fillId="36" borderId="24" xfId="0" applyNumberFormat="1" applyFill="1" applyBorder="1" applyAlignment="1">
      <alignment horizontal="center" vertical="center"/>
    </xf>
    <xf numFmtId="0" fontId="0" fillId="37" borderId="32" xfId="0" applyFill="1" applyBorder="1" applyAlignment="1">
      <alignment horizontal="center" vertical="center"/>
    </xf>
    <xf numFmtId="0" fontId="0" fillId="37" borderId="33" xfId="0" applyFill="1" applyBorder="1" applyAlignment="1">
      <alignment horizontal="center" vertical="center"/>
    </xf>
    <xf numFmtId="0" fontId="0" fillId="37" borderId="34" xfId="0" applyFill="1" applyBorder="1" applyAlignment="1">
      <alignment horizontal="center" vertical="center"/>
    </xf>
    <xf numFmtId="0" fontId="4" fillId="37" borderId="35" xfId="0" applyFont="1" applyFill="1" applyBorder="1" applyAlignment="1">
      <alignment horizontal="center" vertical="center"/>
    </xf>
    <xf numFmtId="0" fontId="10" fillId="37" borderId="36" xfId="0" applyFont="1" applyFill="1" applyBorder="1" applyAlignment="1">
      <alignment horizontal="center" vertical="center"/>
    </xf>
    <xf numFmtId="0" fontId="89" fillId="36" borderId="0" xfId="0" applyFont="1" applyFill="1" applyBorder="1" applyAlignment="1">
      <alignment/>
    </xf>
    <xf numFmtId="0" fontId="19" fillId="36" borderId="0" xfId="0" applyFont="1" applyFill="1" applyBorder="1" applyAlignment="1">
      <alignment/>
    </xf>
    <xf numFmtId="0" fontId="19" fillId="36" borderId="37" xfId="0" applyFont="1" applyFill="1" applyBorder="1" applyAlignment="1">
      <alignment/>
    </xf>
    <xf numFmtId="0" fontId="19" fillId="36" borderId="21" xfId="0" applyFont="1" applyFill="1" applyBorder="1" applyAlignment="1">
      <alignment/>
    </xf>
    <xf numFmtId="0" fontId="19" fillId="36" borderId="38" xfId="0" applyFont="1" applyFill="1" applyBorder="1" applyAlignment="1">
      <alignment/>
    </xf>
    <xf numFmtId="0" fontId="19" fillId="36" borderId="26" xfId="0" applyFont="1" applyFill="1" applyBorder="1" applyAlignment="1">
      <alignment/>
    </xf>
    <xf numFmtId="0" fontId="19" fillId="36" borderId="24" xfId="0" applyFont="1" applyFill="1" applyBorder="1" applyAlignment="1">
      <alignment/>
    </xf>
    <xf numFmtId="0" fontId="11" fillId="36" borderId="0" xfId="0" applyFont="1" applyFill="1" applyBorder="1" applyAlignment="1">
      <alignment horizontal="center" wrapText="1"/>
    </xf>
    <xf numFmtId="4" fontId="20" fillId="36" borderId="0" xfId="55" applyNumberFormat="1" applyFont="1" applyFill="1" applyBorder="1" applyAlignment="1">
      <alignment horizontal="center" textRotation="90" wrapText="1"/>
      <protection/>
    </xf>
    <xf numFmtId="0" fontId="19" fillId="0" borderId="37" xfId="0" applyFont="1" applyBorder="1" applyAlignment="1">
      <alignment/>
    </xf>
    <xf numFmtId="0" fontId="19" fillId="0" borderId="21" xfId="0" applyFont="1" applyBorder="1" applyAlignment="1">
      <alignment/>
    </xf>
    <xf numFmtId="0" fontId="19" fillId="0" borderId="38" xfId="0" applyFont="1" applyBorder="1" applyAlignment="1">
      <alignment/>
    </xf>
    <xf numFmtId="0" fontId="19" fillId="0" borderId="0" xfId="0" applyFont="1" applyBorder="1" applyAlignment="1">
      <alignment/>
    </xf>
    <xf numFmtId="0" fontId="11" fillId="0" borderId="0" xfId="0" applyFont="1" applyAlignment="1">
      <alignment/>
    </xf>
    <xf numFmtId="0" fontId="8" fillId="36" borderId="23" xfId="0" applyFont="1" applyFill="1" applyBorder="1" applyAlignment="1">
      <alignment/>
    </xf>
    <xf numFmtId="0" fontId="90" fillId="36" borderId="10" xfId="0" applyFont="1" applyFill="1" applyBorder="1" applyAlignment="1">
      <alignment vertical="center" wrapText="1"/>
    </xf>
    <xf numFmtId="0" fontId="88" fillId="0" borderId="10" xfId="0" applyFont="1" applyBorder="1" applyAlignment="1">
      <alignment/>
    </xf>
    <xf numFmtId="0" fontId="14" fillId="35" borderId="20" xfId="54" applyFont="1" applyFill="1" applyBorder="1" applyAlignment="1">
      <alignment horizontal="left" wrapText="1"/>
      <protection/>
    </xf>
    <xf numFmtId="0" fontId="22" fillId="35" borderId="20" xfId="0" applyNumberFormat="1" applyFont="1" applyFill="1" applyBorder="1" applyAlignment="1" quotePrefix="1">
      <alignment horizontal="right" wrapText="1"/>
    </xf>
    <xf numFmtId="0" fontId="22" fillId="35" borderId="20" xfId="0" applyFont="1" applyFill="1" applyBorder="1" applyAlignment="1">
      <alignment wrapText="1"/>
    </xf>
    <xf numFmtId="14" fontId="0" fillId="35" borderId="20" xfId="0" applyNumberFormat="1" applyFill="1" applyBorder="1" applyAlignment="1">
      <alignment/>
    </xf>
    <xf numFmtId="9" fontId="14" fillId="35" borderId="20" xfId="57" applyFont="1" applyFill="1" applyBorder="1" applyAlignment="1">
      <alignment horizontal="center" wrapText="1"/>
    </xf>
    <xf numFmtId="9" fontId="0" fillId="35" borderId="20" xfId="57" applyFont="1" applyFill="1" applyBorder="1" applyAlignment="1">
      <alignment/>
    </xf>
    <xf numFmtId="0" fontId="23" fillId="0" borderId="0" xfId="0" applyFont="1" applyAlignment="1">
      <alignment horizontal="justify"/>
    </xf>
    <xf numFmtId="0" fontId="24" fillId="0" borderId="0" xfId="0" applyFont="1" applyAlignment="1">
      <alignment horizontal="justify"/>
    </xf>
    <xf numFmtId="0" fontId="90" fillId="36" borderId="0" xfId="0" applyFont="1" applyFill="1" applyBorder="1" applyAlignment="1">
      <alignment horizontal="center" vertical="center" wrapText="1"/>
    </xf>
    <xf numFmtId="9" fontId="0" fillId="35" borderId="20" xfId="57" applyFont="1" applyFill="1" applyBorder="1" applyAlignment="1">
      <alignment/>
    </xf>
    <xf numFmtId="9" fontId="0" fillId="35" borderId="20" xfId="57" applyFont="1" applyFill="1" applyBorder="1" applyAlignment="1">
      <alignment horizontal="center" vertical="center"/>
    </xf>
    <xf numFmtId="0" fontId="0" fillId="0" borderId="0" xfId="0" applyFont="1" applyAlignment="1">
      <alignment/>
    </xf>
    <xf numFmtId="0" fontId="0" fillId="0" borderId="0" xfId="0" applyAlignment="1">
      <alignment horizontal="center"/>
    </xf>
    <xf numFmtId="9" fontId="0" fillId="36" borderId="0" xfId="57" applyFont="1" applyFill="1" applyBorder="1" applyAlignment="1">
      <alignment/>
    </xf>
    <xf numFmtId="3" fontId="0" fillId="36" borderId="0" xfId="0" applyNumberFormat="1" applyFill="1" applyBorder="1" applyAlignment="1">
      <alignment horizontal="center"/>
    </xf>
    <xf numFmtId="9" fontId="0" fillId="35" borderId="28" xfId="57" applyFont="1" applyFill="1" applyBorder="1" applyAlignment="1">
      <alignment/>
    </xf>
    <xf numFmtId="9" fontId="14" fillId="35" borderId="28" xfId="57" applyFont="1" applyFill="1" applyBorder="1" applyAlignment="1">
      <alignment horizontal="center" wrapText="1"/>
    </xf>
    <xf numFmtId="0" fontId="0" fillId="0" borderId="0" xfId="0" applyBorder="1" applyAlignment="1">
      <alignment vertical="center"/>
    </xf>
    <xf numFmtId="0" fontId="11" fillId="37" borderId="18" xfId="0" applyFont="1" applyFill="1" applyBorder="1" applyAlignment="1">
      <alignment horizontal="center" vertical="center"/>
    </xf>
    <xf numFmtId="0" fontId="18" fillId="36" borderId="0" xfId="0" applyFont="1" applyFill="1" applyBorder="1" applyAlignment="1">
      <alignment/>
    </xf>
    <xf numFmtId="0" fontId="11" fillId="37" borderId="18" xfId="0" applyFont="1" applyFill="1" applyBorder="1" applyAlignment="1">
      <alignment horizontal="center"/>
    </xf>
    <xf numFmtId="0" fontId="19" fillId="0" borderId="0" xfId="0" applyFont="1" applyAlignment="1">
      <alignment horizontal="center"/>
    </xf>
    <xf numFmtId="0" fontId="18" fillId="36" borderId="0" xfId="0" applyFont="1" applyFill="1" applyBorder="1" applyAlignment="1">
      <alignment horizontal="left" vertical="center" wrapText="1"/>
    </xf>
    <xf numFmtId="0" fontId="11" fillId="37" borderId="19" xfId="0" applyFont="1" applyFill="1" applyBorder="1" applyAlignment="1">
      <alignment horizontal="center"/>
    </xf>
    <xf numFmtId="0" fontId="0" fillId="35" borderId="20" xfId="0" applyFont="1" applyFill="1" applyBorder="1" applyAlignment="1">
      <alignment/>
    </xf>
    <xf numFmtId="0" fontId="16" fillId="0" borderId="0" xfId="0" applyFont="1" applyAlignment="1">
      <alignment/>
    </xf>
    <xf numFmtId="0" fontId="91" fillId="0" borderId="0" xfId="0" applyFont="1" applyAlignment="1">
      <alignment vertical="center"/>
    </xf>
    <xf numFmtId="0" fontId="91" fillId="0" borderId="0" xfId="0" applyFont="1" applyAlignment="1">
      <alignment horizontal="right" vertical="center" wrapText="1"/>
    </xf>
    <xf numFmtId="0" fontId="92" fillId="0" borderId="0" xfId="0" applyFont="1" applyAlignment="1">
      <alignment horizontal="left" vertical="center"/>
    </xf>
    <xf numFmtId="0" fontId="93" fillId="0" borderId="0" xfId="0" applyFont="1" applyAlignment="1">
      <alignment vertical="center"/>
    </xf>
    <xf numFmtId="0" fontId="31" fillId="0" borderId="0" xfId="0" applyFont="1" applyAlignment="1">
      <alignment/>
    </xf>
    <xf numFmtId="0" fontId="18" fillId="0" borderId="0" xfId="0" applyFont="1" applyAlignment="1">
      <alignment/>
    </xf>
    <xf numFmtId="3" fontId="16" fillId="36" borderId="20" xfId="0" applyNumberFormat="1" applyFont="1" applyFill="1" applyBorder="1" applyAlignment="1">
      <alignment/>
    </xf>
    <xf numFmtId="3" fontId="16" fillId="36" borderId="0" xfId="0" applyNumberFormat="1" applyFont="1" applyFill="1" applyBorder="1" applyAlignment="1">
      <alignment/>
    </xf>
    <xf numFmtId="0" fontId="16" fillId="36" borderId="0" xfId="0" applyFont="1" applyFill="1" applyBorder="1" applyAlignment="1">
      <alignment/>
    </xf>
    <xf numFmtId="4" fontId="16" fillId="36" borderId="0" xfId="0" applyNumberFormat="1" applyFont="1" applyFill="1" applyBorder="1" applyAlignment="1">
      <alignment/>
    </xf>
    <xf numFmtId="0" fontId="16" fillId="36" borderId="0" xfId="0" applyFont="1" applyFill="1" applyAlignment="1">
      <alignment/>
    </xf>
    <xf numFmtId="0" fontId="16" fillId="0" borderId="0" xfId="0" applyFont="1" applyBorder="1" applyAlignment="1">
      <alignment/>
    </xf>
    <xf numFmtId="0" fontId="16" fillId="0" borderId="10" xfId="0" applyFont="1" applyBorder="1" applyAlignment="1">
      <alignment/>
    </xf>
    <xf numFmtId="0" fontId="8" fillId="36" borderId="0" xfId="0" applyFont="1" applyFill="1" applyBorder="1" applyAlignment="1">
      <alignment wrapText="1"/>
    </xf>
    <xf numFmtId="0" fontId="16" fillId="36" borderId="10" xfId="0" applyFont="1" applyFill="1" applyBorder="1" applyAlignment="1">
      <alignment/>
    </xf>
    <xf numFmtId="0" fontId="16" fillId="0" borderId="26" xfId="0" applyFont="1" applyBorder="1" applyAlignment="1">
      <alignment/>
    </xf>
    <xf numFmtId="9" fontId="8" fillId="36" borderId="0" xfId="57" applyFont="1" applyFill="1" applyBorder="1" applyAlignment="1">
      <alignment vertical="center"/>
    </xf>
    <xf numFmtId="49" fontId="16" fillId="36" borderId="0" xfId="0" applyNumberFormat="1" applyFont="1" applyFill="1" applyBorder="1" applyAlignment="1">
      <alignment/>
    </xf>
    <xf numFmtId="0" fontId="16" fillId="36" borderId="0" xfId="0" applyFont="1" applyFill="1" applyBorder="1" applyAlignment="1">
      <alignment horizontal="right"/>
    </xf>
    <xf numFmtId="0" fontId="91" fillId="0" borderId="0" xfId="0" applyFont="1" applyAlignment="1">
      <alignment horizontal="left" vertical="center"/>
    </xf>
    <xf numFmtId="0" fontId="8" fillId="0" borderId="0" xfId="0" applyFont="1" applyBorder="1" applyAlignment="1">
      <alignment/>
    </xf>
    <xf numFmtId="10" fontId="21" fillId="35" borderId="29" xfId="57" applyNumberFormat="1" applyFont="1" applyFill="1" applyBorder="1" applyAlignment="1">
      <alignment horizontal="center" wrapText="1"/>
    </xf>
    <xf numFmtId="0" fontId="0" fillId="35" borderId="29" xfId="0" applyFill="1" applyBorder="1" applyAlignment="1">
      <alignment/>
    </xf>
    <xf numFmtId="3" fontId="0" fillId="36" borderId="20" xfId="0" applyNumberFormat="1" applyFill="1" applyBorder="1" applyAlignment="1">
      <alignment/>
    </xf>
    <xf numFmtId="0" fontId="0" fillId="0" borderId="0" xfId="0" applyBorder="1" applyAlignment="1">
      <alignment vertical="center" wrapText="1"/>
    </xf>
    <xf numFmtId="0" fontId="8" fillId="0" borderId="38" xfId="0" applyFont="1" applyBorder="1" applyAlignment="1">
      <alignment/>
    </xf>
    <xf numFmtId="0" fontId="16" fillId="35" borderId="29" xfId="0" applyFont="1" applyFill="1" applyBorder="1" applyAlignment="1">
      <alignment/>
    </xf>
    <xf numFmtId="0" fontId="16" fillId="36" borderId="24" xfId="0" applyFont="1" applyFill="1" applyBorder="1" applyAlignment="1">
      <alignment/>
    </xf>
    <xf numFmtId="0" fontId="94" fillId="0" borderId="0" xfId="0" applyFont="1" applyBorder="1" applyAlignment="1">
      <alignment wrapText="1"/>
    </xf>
    <xf numFmtId="0" fontId="90" fillId="0" borderId="0" xfId="0" applyFont="1" applyBorder="1" applyAlignment="1">
      <alignment wrapText="1"/>
    </xf>
    <xf numFmtId="0" fontId="27" fillId="4" borderId="0" xfId="0" applyFont="1" applyFill="1" applyAlignment="1">
      <alignment/>
    </xf>
    <xf numFmtId="0" fontId="95" fillId="36" borderId="0" xfId="0" applyFont="1" applyFill="1" applyBorder="1" applyAlignment="1">
      <alignment vertical="justify" wrapText="1"/>
    </xf>
    <xf numFmtId="1" fontId="0" fillId="0" borderId="0" xfId="0" applyNumberFormat="1" applyAlignment="1">
      <alignment/>
    </xf>
    <xf numFmtId="2" fontId="0" fillId="0" borderId="0" xfId="0" applyNumberFormat="1" applyAlignment="1">
      <alignment/>
    </xf>
    <xf numFmtId="0" fontId="0" fillId="38" borderId="0" xfId="0" applyFont="1" applyFill="1" applyAlignment="1">
      <alignment/>
    </xf>
    <xf numFmtId="0" fontId="16" fillId="36" borderId="0" xfId="0" applyFont="1" applyFill="1" applyBorder="1" applyAlignment="1">
      <alignment horizontal="left" wrapText="1"/>
    </xf>
    <xf numFmtId="0" fontId="15" fillId="37" borderId="39" xfId="0" applyFont="1" applyFill="1" applyBorder="1" applyAlignment="1">
      <alignment horizontal="left" vertical="center"/>
    </xf>
    <xf numFmtId="0" fontId="4" fillId="37" borderId="27"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0" fillId="37" borderId="27" xfId="0" applyFill="1" applyBorder="1" applyAlignment="1">
      <alignment horizontal="center" vertical="center" wrapText="1"/>
    </xf>
    <xf numFmtId="0" fontId="16" fillId="0" borderId="30" xfId="0" applyFont="1" applyBorder="1" applyAlignment="1">
      <alignment horizontal="center" wrapText="1"/>
    </xf>
    <xf numFmtId="0" fontId="16" fillId="0" borderId="31" xfId="0" applyFont="1" applyBorder="1" applyAlignment="1">
      <alignment horizontal="center" wrapText="1"/>
    </xf>
    <xf numFmtId="0" fontId="16" fillId="0" borderId="29" xfId="0" applyFont="1" applyBorder="1" applyAlignment="1">
      <alignment horizontal="center" wrapText="1"/>
    </xf>
    <xf numFmtId="0" fontId="16" fillId="0" borderId="0" xfId="0" applyFont="1" applyAlignment="1">
      <alignment horizontal="center"/>
    </xf>
    <xf numFmtId="0" fontId="18" fillId="0" borderId="0" xfId="0" applyFont="1" applyAlignment="1">
      <alignment horizontal="right" vertical="center"/>
    </xf>
    <xf numFmtId="49" fontId="16" fillId="0" borderId="40" xfId="0" applyNumberFormat="1" applyFont="1" applyBorder="1" applyAlignment="1">
      <alignment/>
    </xf>
    <xf numFmtId="0" fontId="16" fillId="0" borderId="40" xfId="0" applyFont="1" applyBorder="1" applyAlignment="1">
      <alignment horizontal="right"/>
    </xf>
    <xf numFmtId="0" fontId="4" fillId="37" borderId="20" xfId="0" applyFont="1" applyFill="1" applyBorder="1" applyAlignment="1">
      <alignment horizontal="center" wrapText="1"/>
    </xf>
    <xf numFmtId="0" fontId="4" fillId="37" borderId="20" xfId="0" applyFont="1" applyFill="1" applyBorder="1" applyAlignment="1">
      <alignment vertical="center" wrapText="1"/>
    </xf>
    <xf numFmtId="0" fontId="4" fillId="37" borderId="20" xfId="0" applyFont="1" applyFill="1" applyBorder="1" applyAlignment="1">
      <alignment horizontal="center" vertical="center"/>
    </xf>
    <xf numFmtId="0" fontId="4" fillId="37" borderId="20" xfId="0" applyFont="1" applyFill="1" applyBorder="1" applyAlignment="1">
      <alignment vertical="center"/>
    </xf>
    <xf numFmtId="0" fontId="0" fillId="37" borderId="40" xfId="0" applyFill="1" applyBorder="1" applyAlignment="1">
      <alignment horizontal="center" vertical="center" wrapText="1"/>
    </xf>
    <xf numFmtId="0" fontId="0" fillId="37" borderId="28" xfId="0" applyFill="1" applyBorder="1" applyAlignment="1">
      <alignment horizontal="center" vertical="center" wrapText="1"/>
    </xf>
    <xf numFmtId="0" fontId="0" fillId="36" borderId="28" xfId="0" applyFill="1" applyBorder="1" applyAlignment="1">
      <alignment/>
    </xf>
    <xf numFmtId="0" fontId="0" fillId="37" borderId="20" xfId="0" applyFill="1" applyBorder="1" applyAlignment="1">
      <alignment horizontal="center" vertical="center"/>
    </xf>
    <xf numFmtId="0" fontId="8" fillId="37" borderId="18" xfId="0" applyFont="1" applyFill="1" applyBorder="1" applyAlignment="1">
      <alignment horizontal="center"/>
    </xf>
    <xf numFmtId="0" fontId="4" fillId="37" borderId="41" xfId="0" applyFont="1" applyFill="1" applyBorder="1" applyAlignment="1">
      <alignment horizontal="center" vertical="center" wrapText="1"/>
    </xf>
    <xf numFmtId="0" fontId="0" fillId="37" borderId="42" xfId="0" applyFill="1" applyBorder="1" applyAlignment="1">
      <alignment horizontal="center" vertical="center" wrapText="1"/>
    </xf>
    <xf numFmtId="0" fontId="4" fillId="37" borderId="42" xfId="0" applyFont="1" applyFill="1" applyBorder="1" applyAlignment="1">
      <alignment horizontal="center" vertical="center" wrapText="1"/>
    </xf>
    <xf numFmtId="0" fontId="4" fillId="37" borderId="43" xfId="0" applyFont="1" applyFill="1" applyBorder="1" applyAlignment="1">
      <alignment horizontal="center" vertical="center" wrapText="1"/>
    </xf>
    <xf numFmtId="0" fontId="4" fillId="37" borderId="42" xfId="0" applyFont="1" applyFill="1" applyBorder="1" applyAlignment="1">
      <alignment/>
    </xf>
    <xf numFmtId="0" fontId="4" fillId="35" borderId="28" xfId="0" applyFont="1" applyFill="1" applyBorder="1" applyAlignment="1">
      <alignment/>
    </xf>
    <xf numFmtId="4" fontId="0" fillId="36" borderId="28" xfId="0" applyNumberFormat="1" applyFill="1" applyBorder="1" applyAlignment="1">
      <alignment horizontal="center" vertical="center"/>
    </xf>
    <xf numFmtId="0" fontId="0" fillId="35" borderId="28" xfId="0" applyFill="1" applyBorder="1" applyAlignment="1">
      <alignment horizontal="center" vertical="center"/>
    </xf>
    <xf numFmtId="4" fontId="0" fillId="36" borderId="28" xfId="0" applyNumberFormat="1" applyFill="1" applyBorder="1" applyAlignment="1">
      <alignment/>
    </xf>
    <xf numFmtId="0" fontId="4" fillId="5" borderId="0" xfId="0" applyFont="1" applyFill="1" applyBorder="1" applyAlignment="1">
      <alignment horizontal="center" vertical="center" wrapText="1"/>
    </xf>
    <xf numFmtId="0" fontId="16" fillId="36" borderId="0" xfId="0" applyFont="1" applyFill="1" applyBorder="1" applyAlignment="1">
      <alignment wrapText="1"/>
    </xf>
    <xf numFmtId="0" fontId="0" fillId="36" borderId="44" xfId="0" applyFill="1" applyBorder="1" applyAlignment="1">
      <alignment/>
    </xf>
    <xf numFmtId="0" fontId="0" fillId="0" borderId="44" xfId="0" applyBorder="1" applyAlignment="1">
      <alignment/>
    </xf>
    <xf numFmtId="0" fontId="18" fillId="36" borderId="0" xfId="0" applyFont="1" applyFill="1" applyBorder="1" applyAlignment="1">
      <alignment vertical="center" wrapText="1"/>
    </xf>
    <xf numFmtId="0" fontId="0" fillId="0" borderId="44" xfId="0" applyBorder="1" applyAlignment="1">
      <alignment vertical="center"/>
    </xf>
    <xf numFmtId="0" fontId="96" fillId="0" borderId="0" xfId="0" applyFont="1" applyAlignment="1">
      <alignment/>
    </xf>
    <xf numFmtId="0" fontId="18" fillId="36" borderId="30" xfId="0" applyFont="1" applyFill="1" applyBorder="1" applyAlignment="1">
      <alignment vertical="center" wrapText="1"/>
    </xf>
    <xf numFmtId="0" fontId="0" fillId="36" borderId="29" xfId="0" applyFill="1" applyBorder="1" applyAlignment="1">
      <alignment/>
    </xf>
    <xf numFmtId="0" fontId="4" fillId="36" borderId="30" xfId="0" applyFont="1" applyFill="1" applyBorder="1" applyAlignment="1">
      <alignment/>
    </xf>
    <xf numFmtId="0" fontId="4" fillId="37" borderId="28" xfId="0" applyFont="1" applyFill="1" applyBorder="1" applyAlignment="1">
      <alignment horizontal="center" vertical="center" wrapText="1"/>
    </xf>
    <xf numFmtId="0" fontId="8" fillId="36" borderId="0" xfId="0" applyFont="1" applyFill="1" applyBorder="1" applyAlignment="1">
      <alignment horizontal="center" vertical="center"/>
    </xf>
    <xf numFmtId="3" fontId="19" fillId="36" borderId="0" xfId="0" applyNumberFormat="1" applyFont="1" applyFill="1" applyBorder="1" applyAlignment="1">
      <alignment/>
    </xf>
    <xf numFmtId="0" fontId="8" fillId="37" borderId="20" xfId="0" applyFont="1" applyFill="1" applyBorder="1" applyAlignment="1">
      <alignment horizontal="center" vertical="center"/>
    </xf>
    <xf numFmtId="0" fontId="4" fillId="37" borderId="45" xfId="0" applyFont="1" applyFill="1" applyBorder="1" applyAlignment="1">
      <alignment horizontal="center" vertical="center" wrapText="1"/>
    </xf>
    <xf numFmtId="0" fontId="4" fillId="37" borderId="32" xfId="0" applyFont="1" applyFill="1" applyBorder="1" applyAlignment="1">
      <alignment horizontal="center" vertical="center" wrapText="1"/>
    </xf>
    <xf numFmtId="0" fontId="16" fillId="36" borderId="0" xfId="0" applyFont="1" applyFill="1" applyBorder="1" applyAlignment="1">
      <alignment vertical="top" wrapText="1"/>
    </xf>
    <xf numFmtId="0" fontId="0" fillId="0" borderId="31" xfId="0" applyBorder="1" applyAlignment="1">
      <alignment/>
    </xf>
    <xf numFmtId="0" fontId="0" fillId="0" borderId="30" xfId="0" applyBorder="1" applyAlignment="1">
      <alignment/>
    </xf>
    <xf numFmtId="0" fontId="8" fillId="36" borderId="0" xfId="0" applyFont="1" applyFill="1" applyBorder="1" applyAlignment="1">
      <alignment horizontal="center"/>
    </xf>
    <xf numFmtId="9" fontId="16" fillId="36" borderId="20" xfId="57" applyFont="1" applyFill="1" applyBorder="1" applyAlignment="1">
      <alignment/>
    </xf>
    <xf numFmtId="0" fontId="97" fillId="0" borderId="14" xfId="0" applyFont="1" applyBorder="1" applyAlignment="1">
      <alignment/>
    </xf>
    <xf numFmtId="0" fontId="16" fillId="0" borderId="15" xfId="0" applyFont="1" applyBorder="1" applyAlignment="1">
      <alignment/>
    </xf>
    <xf numFmtId="0" fontId="95" fillId="0" borderId="14" xfId="0" applyFont="1" applyBorder="1" applyAlignment="1">
      <alignment/>
    </xf>
    <xf numFmtId="0" fontId="16" fillId="0" borderId="0" xfId="0" applyFont="1" applyBorder="1" applyAlignment="1">
      <alignment horizontal="left" wrapText="1"/>
    </xf>
    <xf numFmtId="49" fontId="16" fillId="0" borderId="0" xfId="0" applyNumberFormat="1" applyFont="1" applyBorder="1" applyAlignment="1">
      <alignment/>
    </xf>
    <xf numFmtId="0" fontId="16" fillId="0" borderId="0" xfId="0" applyFont="1" applyBorder="1" applyAlignment="1">
      <alignment horizontal="right"/>
    </xf>
    <xf numFmtId="0" fontId="35" fillId="36" borderId="20" xfId="0" applyFont="1" applyFill="1" applyBorder="1" applyAlignment="1">
      <alignment horizontal="center" vertical="center"/>
    </xf>
    <xf numFmtId="0" fontId="8" fillId="5" borderId="37" xfId="0" applyFont="1" applyFill="1" applyBorder="1" applyAlignment="1">
      <alignment/>
    </xf>
    <xf numFmtId="0" fontId="8" fillId="5" borderId="26" xfId="0" applyFont="1" applyFill="1" applyBorder="1" applyAlignment="1">
      <alignment/>
    </xf>
    <xf numFmtId="0" fontId="16" fillId="0" borderId="28" xfId="0" applyFont="1" applyBorder="1" applyAlignment="1">
      <alignment/>
    </xf>
    <xf numFmtId="0" fontId="16" fillId="0" borderId="28" xfId="0" applyFont="1" applyBorder="1" applyAlignment="1">
      <alignment horizontal="right"/>
    </xf>
    <xf numFmtId="0" fontId="98" fillId="5" borderId="0" xfId="0" applyFont="1" applyFill="1" applyBorder="1" applyAlignment="1">
      <alignment/>
    </xf>
    <xf numFmtId="0" fontId="16" fillId="0" borderId="0" xfId="0" applyFont="1" applyBorder="1" applyAlignment="1">
      <alignment wrapText="1"/>
    </xf>
    <xf numFmtId="0" fontId="99" fillId="0" borderId="0" xfId="0" applyFont="1" applyAlignment="1">
      <alignment/>
    </xf>
    <xf numFmtId="0" fontId="0" fillId="0" borderId="0" xfId="0" applyBorder="1" applyAlignment="1">
      <alignment horizontal="center" vertical="center"/>
    </xf>
    <xf numFmtId="0" fontId="89" fillId="36" borderId="44" xfId="0" applyFont="1" applyFill="1" applyBorder="1" applyAlignment="1">
      <alignment/>
    </xf>
    <xf numFmtId="0" fontId="8" fillId="37" borderId="46" xfId="0" applyFont="1" applyFill="1" applyBorder="1" applyAlignment="1">
      <alignment horizontal="center" vertical="center"/>
    </xf>
    <xf numFmtId="0" fontId="4" fillId="36" borderId="0" xfId="0" applyFont="1" applyFill="1" applyBorder="1" applyAlignment="1">
      <alignment wrapText="1"/>
    </xf>
    <xf numFmtId="0" fontId="17" fillId="0" borderId="0" xfId="0" applyFont="1" applyAlignment="1">
      <alignment wrapText="1"/>
    </xf>
    <xf numFmtId="0" fontId="11" fillId="0" borderId="0" xfId="0" applyFont="1" applyAlignment="1">
      <alignment wrapText="1"/>
    </xf>
    <xf numFmtId="3" fontId="11" fillId="36" borderId="18" xfId="0" applyNumberFormat="1" applyFont="1" applyFill="1" applyBorder="1" applyAlignment="1">
      <alignment vertical="center"/>
    </xf>
    <xf numFmtId="0" fontId="0" fillId="36" borderId="0" xfId="0" applyFill="1" applyBorder="1" applyAlignment="1">
      <alignment horizontal="center" vertical="center"/>
    </xf>
    <xf numFmtId="3" fontId="11" fillId="36" borderId="18" xfId="0" applyNumberFormat="1" applyFont="1" applyFill="1" applyBorder="1" applyAlignment="1">
      <alignment/>
    </xf>
    <xf numFmtId="3" fontId="4" fillId="36" borderId="29" xfId="0" applyNumberFormat="1" applyFont="1" applyFill="1" applyBorder="1" applyAlignment="1">
      <alignment/>
    </xf>
    <xf numFmtId="3" fontId="4" fillId="36" borderId="31" xfId="0" applyNumberFormat="1" applyFont="1" applyFill="1" applyBorder="1" applyAlignment="1">
      <alignment/>
    </xf>
    <xf numFmtId="0" fontId="18" fillId="6" borderId="0" xfId="0" applyFont="1" applyFill="1" applyBorder="1" applyAlignment="1">
      <alignment/>
    </xf>
    <xf numFmtId="0" fontId="0" fillId="6" borderId="0" xfId="0" applyFill="1" applyBorder="1" applyAlignment="1">
      <alignment/>
    </xf>
    <xf numFmtId="0" fontId="0" fillId="6" borderId="0" xfId="0" applyFill="1" applyAlignment="1">
      <alignment/>
    </xf>
    <xf numFmtId="3" fontId="4" fillId="36" borderId="20" xfId="0" applyNumberFormat="1" applyFont="1" applyFill="1" applyBorder="1" applyAlignment="1">
      <alignment/>
    </xf>
    <xf numFmtId="3" fontId="4" fillId="36" borderId="0" xfId="0" applyNumberFormat="1" applyFont="1" applyFill="1" applyBorder="1" applyAlignment="1">
      <alignment/>
    </xf>
    <xf numFmtId="0" fontId="4" fillId="36" borderId="0" xfId="0" applyFont="1" applyFill="1" applyBorder="1" applyAlignment="1">
      <alignment vertical="center" wrapText="1"/>
    </xf>
    <xf numFmtId="0" fontId="18" fillId="6" borderId="47" xfId="0" applyFont="1" applyFill="1" applyBorder="1" applyAlignment="1">
      <alignment vertical="center" wrapText="1"/>
    </xf>
    <xf numFmtId="0" fontId="18" fillId="6" borderId="0" xfId="0" applyFont="1" applyFill="1" applyBorder="1" applyAlignment="1">
      <alignment vertical="center" wrapText="1"/>
    </xf>
    <xf numFmtId="3" fontId="0" fillId="0" borderId="28" xfId="0" applyNumberFormat="1" applyBorder="1" applyAlignment="1">
      <alignment/>
    </xf>
    <xf numFmtId="0" fontId="18" fillId="6" borderId="47" xfId="0" applyFont="1" applyFill="1" applyBorder="1" applyAlignment="1">
      <alignment horizontal="center" vertical="center" wrapText="1"/>
    </xf>
    <xf numFmtId="0" fontId="4" fillId="5" borderId="20" xfId="0" applyFont="1" applyFill="1" applyBorder="1" applyAlignment="1">
      <alignment wrapText="1"/>
    </xf>
    <xf numFmtId="3" fontId="0" fillId="0" borderId="20" xfId="0" applyNumberFormat="1" applyBorder="1" applyAlignment="1">
      <alignment/>
    </xf>
    <xf numFmtId="0" fontId="8" fillId="36" borderId="0" xfId="0" applyFont="1" applyFill="1" applyBorder="1" applyAlignment="1">
      <alignment horizontal="left" vertical="center"/>
    </xf>
    <xf numFmtId="0" fontId="35" fillId="36" borderId="0" xfId="0" applyFont="1" applyFill="1" applyBorder="1" applyAlignment="1">
      <alignment horizontal="right"/>
    </xf>
    <xf numFmtId="0" fontId="16" fillId="36" borderId="0" xfId="0" applyFont="1" applyFill="1" applyBorder="1" applyAlignment="1">
      <alignment horizontal="left" vertical="top" wrapText="1"/>
    </xf>
    <xf numFmtId="3" fontId="8" fillId="36" borderId="18" xfId="0" applyNumberFormat="1" applyFont="1" applyFill="1" applyBorder="1" applyAlignment="1">
      <alignment/>
    </xf>
    <xf numFmtId="0" fontId="4" fillId="5" borderId="37" xfId="0" applyFont="1" applyFill="1" applyBorder="1" applyAlignment="1">
      <alignment wrapText="1"/>
    </xf>
    <xf numFmtId="0" fontId="4" fillId="5" borderId="22" xfId="0" applyFont="1" applyFill="1" applyBorder="1" applyAlignment="1">
      <alignment wrapText="1"/>
    </xf>
    <xf numFmtId="0" fontId="4" fillId="36" borderId="29" xfId="0" applyFont="1" applyFill="1" applyBorder="1" applyAlignment="1">
      <alignment horizontal="left" wrapText="1"/>
    </xf>
    <xf numFmtId="0" fontId="97" fillId="36" borderId="31" xfId="0" applyFont="1" applyFill="1" applyBorder="1" applyAlignment="1">
      <alignment horizontal="left" wrapText="1"/>
    </xf>
    <xf numFmtId="0" fontId="4" fillId="36" borderId="31" xfId="0" applyFont="1" applyFill="1" applyBorder="1" applyAlignment="1">
      <alignment horizontal="left" wrapText="1"/>
    </xf>
    <xf numFmtId="3" fontId="8" fillId="36" borderId="46" xfId="0" applyNumberFormat="1" applyFont="1" applyFill="1" applyBorder="1" applyAlignment="1">
      <alignment horizontal="center" vertical="center"/>
    </xf>
    <xf numFmtId="3" fontId="11" fillId="36" borderId="20" xfId="0" applyNumberFormat="1" applyFont="1" applyFill="1" applyBorder="1" applyAlignment="1">
      <alignment horizontal="center" vertical="center"/>
    </xf>
    <xf numFmtId="4" fontId="19" fillId="36" borderId="20" xfId="0" applyNumberFormat="1" applyFont="1" applyFill="1" applyBorder="1" applyAlignment="1">
      <alignment/>
    </xf>
    <xf numFmtId="4" fontId="19" fillId="36" borderId="0" xfId="0" applyNumberFormat="1" applyFont="1" applyFill="1" applyBorder="1" applyAlignment="1">
      <alignment/>
    </xf>
    <xf numFmtId="0" fontId="19" fillId="0" borderId="20" xfId="0" applyFont="1" applyBorder="1" applyAlignment="1">
      <alignment/>
    </xf>
    <xf numFmtId="0" fontId="31" fillId="35" borderId="28" xfId="0" applyFont="1" applyFill="1" applyBorder="1" applyAlignment="1">
      <alignment vertical="center"/>
    </xf>
    <xf numFmtId="0" fontId="31" fillId="36" borderId="0" xfId="0" applyFont="1" applyFill="1" applyBorder="1" applyAlignment="1">
      <alignment/>
    </xf>
    <xf numFmtId="0" fontId="18" fillId="36" borderId="44" xfId="0" applyFont="1" applyFill="1" applyBorder="1" applyAlignment="1">
      <alignment/>
    </xf>
    <xf numFmtId="0" fontId="31" fillId="35" borderId="46" xfId="0" applyFont="1" applyFill="1" applyBorder="1" applyAlignment="1">
      <alignment horizontal="center" vertical="center"/>
    </xf>
    <xf numFmtId="0" fontId="38" fillId="39" borderId="44" xfId="0" applyFont="1" applyFill="1" applyBorder="1" applyAlignment="1">
      <alignment horizontal="center" vertical="center" wrapText="1"/>
    </xf>
    <xf numFmtId="0" fontId="16" fillId="39" borderId="46" xfId="0" applyFont="1" applyFill="1" applyBorder="1" applyAlignment="1">
      <alignment horizontal="center" vertical="center"/>
    </xf>
    <xf numFmtId="0" fontId="18" fillId="39" borderId="44" xfId="0" applyFont="1" applyFill="1" applyBorder="1" applyAlignment="1">
      <alignment horizontal="center" vertical="center"/>
    </xf>
    <xf numFmtId="0" fontId="8" fillId="37" borderId="16" xfId="0" applyFont="1" applyFill="1" applyBorder="1" applyAlignment="1">
      <alignment horizontal="center"/>
    </xf>
    <xf numFmtId="0" fontId="0" fillId="36" borderId="42" xfId="0" applyFill="1" applyBorder="1" applyAlignment="1">
      <alignment/>
    </xf>
    <xf numFmtId="0" fontId="18" fillId="0" borderId="10" xfId="0" applyFont="1" applyBorder="1" applyAlignment="1">
      <alignment/>
    </xf>
    <xf numFmtId="3" fontId="0" fillId="36" borderId="42" xfId="0" applyNumberFormat="1" applyFill="1" applyBorder="1" applyAlignment="1">
      <alignment/>
    </xf>
    <xf numFmtId="0" fontId="0" fillId="35" borderId="42" xfId="0" applyFill="1" applyBorder="1" applyAlignment="1">
      <alignment/>
    </xf>
    <xf numFmtId="0" fontId="8" fillId="37" borderId="42" xfId="0" applyFont="1" applyFill="1" applyBorder="1" applyAlignment="1">
      <alignment horizontal="center" vertical="center"/>
    </xf>
    <xf numFmtId="3" fontId="8" fillId="36" borderId="42" xfId="0" applyNumberFormat="1" applyFont="1" applyFill="1" applyBorder="1" applyAlignment="1">
      <alignment vertical="center"/>
    </xf>
    <xf numFmtId="0" fontId="8" fillId="36" borderId="0" xfId="0" applyFont="1" applyFill="1" applyBorder="1" applyAlignment="1">
      <alignment horizontal="center" wrapText="1"/>
    </xf>
    <xf numFmtId="0" fontId="8" fillId="0" borderId="39" xfId="0" applyFont="1" applyBorder="1" applyAlignment="1">
      <alignment/>
    </xf>
    <xf numFmtId="0" fontId="31" fillId="0" borderId="39" xfId="0" applyFont="1" applyBorder="1" applyAlignment="1">
      <alignment/>
    </xf>
    <xf numFmtId="0" fontId="31" fillId="35" borderId="48" xfId="0" applyFont="1" applyFill="1" applyBorder="1" applyAlignment="1">
      <alignment/>
    </xf>
    <xf numFmtId="0" fontId="31" fillId="35" borderId="39" xfId="0" applyFont="1" applyFill="1" applyBorder="1" applyAlignment="1">
      <alignment/>
    </xf>
    <xf numFmtId="0" fontId="16" fillId="35" borderId="39" xfId="0" applyFont="1" applyFill="1" applyBorder="1" applyAlignment="1">
      <alignment/>
    </xf>
    <xf numFmtId="9" fontId="8" fillId="35" borderId="49" xfId="57" applyFont="1" applyFill="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35" borderId="29" xfId="0" applyFont="1" applyFill="1" applyBorder="1" applyAlignment="1">
      <alignment vertical="center"/>
    </xf>
    <xf numFmtId="0" fontId="16" fillId="35" borderId="30" xfId="0" applyFont="1" applyFill="1" applyBorder="1" applyAlignment="1">
      <alignment vertical="center"/>
    </xf>
    <xf numFmtId="0" fontId="16" fillId="35" borderId="31" xfId="0" applyFont="1" applyFill="1" applyBorder="1" applyAlignment="1">
      <alignment/>
    </xf>
    <xf numFmtId="0" fontId="16" fillId="0" borderId="0" xfId="0" applyFont="1" applyBorder="1" applyAlignment="1">
      <alignment horizontal="right" vertical="center"/>
    </xf>
    <xf numFmtId="0" fontId="16" fillId="35" borderId="37" xfId="0" applyFont="1" applyFill="1" applyBorder="1" applyAlignment="1">
      <alignment vertical="center"/>
    </xf>
    <xf numFmtId="0" fontId="16" fillId="35" borderId="21" xfId="0" applyFont="1" applyFill="1" applyBorder="1" applyAlignment="1">
      <alignment vertical="center"/>
    </xf>
    <xf numFmtId="0" fontId="16" fillId="35" borderId="22" xfId="0" applyFont="1" applyFill="1" applyBorder="1" applyAlignment="1">
      <alignment vertical="center"/>
    </xf>
    <xf numFmtId="0" fontId="16" fillId="0" borderId="26" xfId="0" applyFont="1" applyBorder="1" applyAlignment="1">
      <alignment vertical="center"/>
    </xf>
    <xf numFmtId="0" fontId="16" fillId="0" borderId="24" xfId="0" applyFont="1" applyBorder="1" applyAlignment="1">
      <alignment vertical="center"/>
    </xf>
    <xf numFmtId="0" fontId="16" fillId="35" borderId="26" xfId="0" applyFont="1" applyFill="1" applyBorder="1" applyAlignment="1">
      <alignment vertical="center"/>
    </xf>
    <xf numFmtId="0" fontId="16" fillId="35" borderId="24" xfId="0" applyFont="1" applyFill="1" applyBorder="1" applyAlignment="1">
      <alignment vertical="center"/>
    </xf>
    <xf numFmtId="0" fontId="16" fillId="35" borderId="25" xfId="0" applyFont="1" applyFill="1" applyBorder="1" applyAlignment="1">
      <alignment vertical="center"/>
    </xf>
    <xf numFmtId="0" fontId="16" fillId="36" borderId="0" xfId="0" applyFont="1" applyFill="1" applyBorder="1" applyAlignment="1">
      <alignment horizontal="left" vertical="top" wrapText="1"/>
    </xf>
    <xf numFmtId="0" fontId="18" fillId="37" borderId="20" xfId="0" applyFont="1" applyFill="1" applyBorder="1" applyAlignment="1">
      <alignment horizontal="center" vertical="center"/>
    </xf>
    <xf numFmtId="0" fontId="18" fillId="0" borderId="14" xfId="0" applyFont="1" applyBorder="1" applyAlignment="1">
      <alignment horizontal="right"/>
    </xf>
    <xf numFmtId="0" fontId="18" fillId="0" borderId="16" xfId="0" applyFont="1" applyBorder="1" applyAlignment="1">
      <alignment horizontal="right"/>
    </xf>
    <xf numFmtId="0" fontId="18" fillId="37" borderId="50" xfId="0" applyFont="1" applyFill="1" applyBorder="1" applyAlignment="1">
      <alignment horizontal="center" vertical="center"/>
    </xf>
    <xf numFmtId="0" fontId="97" fillId="0" borderId="35" xfId="0" applyFont="1" applyBorder="1" applyAlignment="1">
      <alignment/>
    </xf>
    <xf numFmtId="0" fontId="97" fillId="0" borderId="10" xfId="0" applyFont="1" applyBorder="1" applyAlignment="1">
      <alignment/>
    </xf>
    <xf numFmtId="0" fontId="97" fillId="0" borderId="17" xfId="0" applyFont="1" applyBorder="1" applyAlignment="1">
      <alignment/>
    </xf>
    <xf numFmtId="9" fontId="18" fillId="0" borderId="50" xfId="57" applyFont="1" applyBorder="1" applyAlignment="1">
      <alignment horizontal="center" vertical="center"/>
    </xf>
    <xf numFmtId="0" fontId="0" fillId="0" borderId="44" xfId="0" applyFont="1" applyBorder="1" applyAlignment="1">
      <alignment/>
    </xf>
    <xf numFmtId="0" fontId="0" fillId="0" borderId="0" xfId="0" applyFont="1" applyBorder="1" applyAlignment="1">
      <alignment/>
    </xf>
    <xf numFmtId="3" fontId="8" fillId="36" borderId="0" xfId="0" applyNumberFormat="1" applyFont="1" applyFill="1" applyBorder="1" applyAlignment="1">
      <alignment horizontal="center" vertical="center" wrapText="1"/>
    </xf>
    <xf numFmtId="3" fontId="18" fillId="36" borderId="31" xfId="0" applyNumberFormat="1" applyFont="1" applyFill="1" applyBorder="1" applyAlignment="1">
      <alignment horizontal="center" vertical="center" wrapText="1"/>
    </xf>
    <xf numFmtId="0" fontId="18" fillId="35" borderId="50" xfId="0" applyFont="1" applyFill="1" applyBorder="1" applyAlignment="1">
      <alignment horizontal="center" vertical="center"/>
    </xf>
    <xf numFmtId="0" fontId="4" fillId="35" borderId="51" xfId="0" applyFont="1" applyFill="1" applyBorder="1" applyAlignment="1">
      <alignment/>
    </xf>
    <xf numFmtId="0" fontId="0" fillId="35" borderId="51" xfId="0" applyFill="1" applyBorder="1" applyAlignment="1">
      <alignment/>
    </xf>
    <xf numFmtId="0" fontId="0" fillId="36" borderId="51" xfId="0" applyFill="1" applyBorder="1" applyAlignment="1">
      <alignment/>
    </xf>
    <xf numFmtId="4" fontId="0" fillId="36" borderId="51" xfId="0" applyNumberFormat="1" applyFill="1" applyBorder="1" applyAlignment="1">
      <alignment horizontal="center" vertical="center"/>
    </xf>
    <xf numFmtId="0" fontId="0" fillId="35" borderId="51" xfId="0" applyFill="1" applyBorder="1" applyAlignment="1">
      <alignment horizontal="center" vertical="center"/>
    </xf>
    <xf numFmtId="4" fontId="0" fillId="36" borderId="51" xfId="0" applyNumberFormat="1" applyFill="1" applyBorder="1" applyAlignment="1">
      <alignment/>
    </xf>
    <xf numFmtId="0" fontId="0" fillId="0" borderId="14" xfId="0" applyBorder="1" applyAlignment="1">
      <alignment horizontal="center" wrapText="1"/>
    </xf>
    <xf numFmtId="0" fontId="4" fillId="5" borderId="20" xfId="0" applyFont="1" applyFill="1" applyBorder="1" applyAlignment="1">
      <alignment horizontal="center" vertical="center" wrapText="1"/>
    </xf>
    <xf numFmtId="1" fontId="0" fillId="36" borderId="0" xfId="0" applyNumberFormat="1" applyFill="1" applyBorder="1" applyAlignment="1">
      <alignment/>
    </xf>
    <xf numFmtId="1" fontId="0" fillId="36" borderId="44" xfId="0" applyNumberFormat="1" applyFill="1" applyBorder="1" applyAlignment="1">
      <alignment/>
    </xf>
    <xf numFmtId="0" fontId="0" fillId="0" borderId="14" xfId="0" applyBorder="1" applyAlignment="1">
      <alignment wrapText="1"/>
    </xf>
    <xf numFmtId="0" fontId="0" fillId="0" borderId="14" xfId="0" applyBorder="1" applyAlignment="1">
      <alignment/>
    </xf>
    <xf numFmtId="0" fontId="0" fillId="0" borderId="0" xfId="0" applyBorder="1" applyAlignment="1">
      <alignment/>
    </xf>
    <xf numFmtId="0" fontId="0" fillId="0" borderId="15" xfId="0" applyBorder="1" applyAlignment="1">
      <alignment/>
    </xf>
    <xf numFmtId="3" fontId="0" fillId="36" borderId="0" xfId="0" applyNumberFormat="1" applyFill="1" applyBorder="1" applyAlignment="1">
      <alignment/>
    </xf>
    <xf numFmtId="0" fontId="0" fillId="0" borderId="28" xfId="0" applyBorder="1" applyAlignment="1">
      <alignment/>
    </xf>
    <xf numFmtId="0" fontId="0" fillId="35" borderId="20" xfId="0" applyFill="1" applyBorder="1" applyAlignment="1">
      <alignment horizontal="center"/>
    </xf>
    <xf numFmtId="0" fontId="4" fillId="37" borderId="40" xfId="0" applyFont="1" applyFill="1" applyBorder="1" applyAlignment="1">
      <alignment vertical="center" wrapText="1"/>
    </xf>
    <xf numFmtId="0" fontId="4" fillId="37" borderId="22" xfId="0" applyFont="1" applyFill="1" applyBorder="1" applyAlignment="1">
      <alignment horizontal="center" vertical="center"/>
    </xf>
    <xf numFmtId="0" fontId="4" fillId="37" borderId="21" xfId="0" applyFont="1" applyFill="1" applyBorder="1" applyAlignment="1">
      <alignment horizontal="center" vertical="center" wrapText="1"/>
    </xf>
    <xf numFmtId="0" fontId="4" fillId="37" borderId="26" xfId="0" applyFont="1" applyFill="1" applyBorder="1" applyAlignment="1">
      <alignment horizontal="center" wrapText="1"/>
    </xf>
    <xf numFmtId="0" fontId="4" fillId="37" borderId="25" xfId="0" applyFont="1" applyFill="1" applyBorder="1" applyAlignment="1">
      <alignment horizontal="center" wrapText="1"/>
    </xf>
    <xf numFmtId="0" fontId="4" fillId="37" borderId="28" xfId="0" applyFont="1" applyFill="1" applyBorder="1" applyAlignment="1">
      <alignment vertical="center" wrapText="1"/>
    </xf>
    <xf numFmtId="0" fontId="4" fillId="37" borderId="25" xfId="0" applyFont="1" applyFill="1" applyBorder="1" applyAlignment="1">
      <alignment horizontal="center" vertical="center"/>
    </xf>
    <xf numFmtId="0" fontId="4" fillId="37" borderId="24" xfId="0" applyFont="1" applyFill="1" applyBorder="1" applyAlignment="1">
      <alignment horizontal="center" vertical="center" wrapText="1"/>
    </xf>
    <xf numFmtId="0" fontId="15" fillId="37" borderId="28" xfId="0" applyFont="1" applyFill="1" applyBorder="1" applyAlignment="1">
      <alignment horizontal="center" wrapText="1"/>
    </xf>
    <xf numFmtId="0" fontId="86" fillId="0" borderId="0" xfId="0" applyFont="1" applyAlignment="1">
      <alignment horizontal="left"/>
    </xf>
    <xf numFmtId="0" fontId="12" fillId="0" borderId="0" xfId="0" applyFont="1" applyAlignment="1">
      <alignment horizontal="center" wrapText="1"/>
    </xf>
    <xf numFmtId="0" fontId="91" fillId="0" borderId="0" xfId="0" applyFont="1" applyAlignment="1">
      <alignment horizontal="left" vertical="center" wrapText="1"/>
    </xf>
    <xf numFmtId="0" fontId="27" fillId="4" borderId="0" xfId="0" applyFont="1" applyFill="1" applyBorder="1" applyAlignment="1">
      <alignment horizontal="left" vertical="center" wrapText="1"/>
    </xf>
    <xf numFmtId="0" fontId="94" fillId="0" borderId="0" xfId="0" applyFont="1" applyBorder="1" applyAlignment="1">
      <alignment horizontal="center" vertical="center" wrapText="1"/>
    </xf>
    <xf numFmtId="0" fontId="90" fillId="0" borderId="0" xfId="0" applyFont="1" applyBorder="1" applyAlignment="1">
      <alignment horizontal="center" wrapText="1"/>
    </xf>
    <xf numFmtId="0" fontId="33" fillId="0" borderId="0" xfId="0" applyFont="1" applyBorder="1" applyAlignment="1">
      <alignment horizontal="left" vertical="center" wrapText="1"/>
    </xf>
    <xf numFmtId="0" fontId="90" fillId="36" borderId="0" xfId="0" applyFont="1" applyFill="1" applyBorder="1" applyAlignment="1">
      <alignment horizontal="center" vertical="center" wrapText="1"/>
    </xf>
    <xf numFmtId="0" fontId="90" fillId="36" borderId="10"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0" fillId="35" borderId="20" xfId="0" applyFill="1" applyBorder="1" applyAlignment="1">
      <alignment horizontal="center"/>
    </xf>
    <xf numFmtId="0" fontId="0" fillId="35" borderId="28" xfId="0" applyFill="1" applyBorder="1" applyAlignment="1">
      <alignment horizontal="center"/>
    </xf>
    <xf numFmtId="0" fontId="11" fillId="0" borderId="0" xfId="0" applyFont="1" applyAlignment="1">
      <alignment horizontal="left" wrapText="1"/>
    </xf>
    <xf numFmtId="0" fontId="19" fillId="0" borderId="0" xfId="0" applyFont="1" applyAlignment="1">
      <alignment horizontal="left" vertical="center" wrapText="1"/>
    </xf>
    <xf numFmtId="0" fontId="0" fillId="35" borderId="19" xfId="0" applyFill="1" applyBorder="1" applyAlignment="1">
      <alignment horizontal="left" vertical="top" wrapText="1"/>
    </xf>
    <xf numFmtId="0" fontId="0" fillId="35" borderId="39" xfId="0" applyFill="1" applyBorder="1" applyAlignment="1">
      <alignment horizontal="left" vertical="top" wrapText="1"/>
    </xf>
    <xf numFmtId="0" fontId="0" fillId="35" borderId="36" xfId="0" applyFill="1" applyBorder="1" applyAlignment="1">
      <alignment horizontal="left" vertical="top" wrapText="1"/>
    </xf>
    <xf numFmtId="0" fontId="100" fillId="36" borderId="44"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28" xfId="0" applyBorder="1" applyAlignment="1">
      <alignment horizontal="center" vertical="center" wrapText="1"/>
    </xf>
    <xf numFmtId="0" fontId="16" fillId="36" borderId="0" xfId="0" applyFont="1" applyFill="1" applyBorder="1" applyAlignment="1">
      <alignment horizontal="left" vertical="top" wrapText="1"/>
    </xf>
    <xf numFmtId="0" fontId="99" fillId="36" borderId="0" xfId="0" applyFont="1" applyFill="1" applyBorder="1" applyAlignment="1">
      <alignment horizontal="left" vertical="top" wrapText="1"/>
    </xf>
    <xf numFmtId="0" fontId="0" fillId="0" borderId="14" xfId="0" applyBorder="1" applyAlignment="1">
      <alignment horizontal="center" wrapText="1"/>
    </xf>
    <xf numFmtId="0" fontId="16" fillId="36" borderId="0" xfId="0" applyFont="1" applyFill="1" applyBorder="1" applyAlignment="1">
      <alignment horizontal="center" vertical="top" wrapText="1"/>
    </xf>
    <xf numFmtId="0" fontId="15" fillId="37" borderId="29" xfId="0" applyFont="1" applyFill="1" applyBorder="1" applyAlignment="1">
      <alignment horizontal="center" vertical="center"/>
    </xf>
    <xf numFmtId="0" fontId="15" fillId="37" borderId="30" xfId="0" applyFont="1" applyFill="1" applyBorder="1" applyAlignment="1">
      <alignment horizontal="center" vertical="center"/>
    </xf>
    <xf numFmtId="0" fontId="15" fillId="37" borderId="31" xfId="0" applyFont="1" applyFill="1" applyBorder="1" applyAlignment="1">
      <alignment horizontal="center" vertical="center"/>
    </xf>
    <xf numFmtId="0" fontId="19" fillId="36" borderId="0" xfId="0" applyFont="1" applyFill="1" applyBorder="1" applyAlignment="1">
      <alignment horizontal="left" wrapText="1"/>
    </xf>
    <xf numFmtId="0" fontId="4" fillId="37" borderId="26"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0" fillId="36" borderId="28" xfId="0" applyFill="1" applyBorder="1" applyAlignment="1">
      <alignment horizontal="center"/>
    </xf>
    <xf numFmtId="0" fontId="0" fillId="35" borderId="29" xfId="0" applyFill="1" applyBorder="1" applyAlignment="1">
      <alignment horizontal="center"/>
    </xf>
    <xf numFmtId="0" fontId="0" fillId="35" borderId="31" xfId="0" applyFill="1" applyBorder="1" applyAlignment="1">
      <alignment horizontal="center"/>
    </xf>
    <xf numFmtId="0" fontId="4" fillId="37" borderId="37" xfId="0" applyFont="1" applyFill="1" applyBorder="1" applyAlignment="1">
      <alignment horizontal="center" wrapText="1"/>
    </xf>
    <xf numFmtId="0" fontId="4" fillId="37" borderId="22" xfId="0" applyFont="1" applyFill="1" applyBorder="1" applyAlignment="1">
      <alignment horizontal="center" wrapText="1"/>
    </xf>
    <xf numFmtId="0" fontId="4" fillId="37" borderId="37" xfId="0" applyFont="1" applyFill="1" applyBorder="1" applyAlignment="1">
      <alignment horizontal="center" vertical="center" wrapText="1"/>
    </xf>
    <xf numFmtId="0" fontId="4" fillId="37" borderId="22" xfId="0" applyFont="1" applyFill="1" applyBorder="1" applyAlignment="1">
      <alignment horizontal="center" vertical="center" wrapText="1"/>
    </xf>
    <xf numFmtId="0" fontId="19" fillId="35" borderId="37" xfId="0" applyFont="1" applyFill="1" applyBorder="1" applyAlignment="1">
      <alignment horizontal="left" vertical="top" wrapText="1"/>
    </xf>
    <xf numFmtId="0" fontId="19" fillId="35" borderId="21" xfId="0" applyFont="1" applyFill="1" applyBorder="1" applyAlignment="1">
      <alignment horizontal="left" vertical="top" wrapText="1"/>
    </xf>
    <xf numFmtId="0" fontId="19" fillId="35" borderId="22" xfId="0" applyFont="1" applyFill="1" applyBorder="1" applyAlignment="1">
      <alignment horizontal="left" vertical="top" wrapText="1"/>
    </xf>
    <xf numFmtId="0" fontId="19" fillId="35" borderId="38" xfId="0" applyFont="1" applyFill="1" applyBorder="1" applyAlignment="1">
      <alignment horizontal="left" vertical="top" wrapText="1"/>
    </xf>
    <xf numFmtId="0" fontId="19" fillId="35" borderId="0" xfId="0" applyFont="1" applyFill="1" applyBorder="1" applyAlignment="1">
      <alignment horizontal="left" vertical="top" wrapText="1"/>
    </xf>
    <xf numFmtId="0" fontId="19" fillId="35" borderId="23" xfId="0" applyFont="1" applyFill="1" applyBorder="1" applyAlignment="1">
      <alignment horizontal="left" vertical="top" wrapText="1"/>
    </xf>
    <xf numFmtId="0" fontId="19" fillId="35" borderId="26" xfId="0" applyFont="1" applyFill="1" applyBorder="1" applyAlignment="1">
      <alignment horizontal="left" vertical="top" wrapText="1"/>
    </xf>
    <xf numFmtId="0" fontId="19" fillId="35" borderId="24" xfId="0" applyFont="1" applyFill="1" applyBorder="1" applyAlignment="1">
      <alignment horizontal="left" vertical="top" wrapText="1"/>
    </xf>
    <xf numFmtId="0" fontId="19" fillId="35" borderId="25" xfId="0" applyFont="1" applyFill="1" applyBorder="1" applyAlignment="1">
      <alignment horizontal="left" vertical="top" wrapText="1"/>
    </xf>
    <xf numFmtId="0" fontId="16" fillId="0" borderId="0" xfId="0" applyFont="1" applyAlignment="1">
      <alignment horizontal="left" vertical="top" wrapText="1"/>
    </xf>
    <xf numFmtId="0" fontId="34" fillId="35" borderId="29" xfId="0" applyFont="1" applyFill="1" applyBorder="1" applyAlignment="1">
      <alignment horizontal="center"/>
    </xf>
    <xf numFmtId="0" fontId="34" fillId="35" borderId="30" xfId="0" applyFont="1" applyFill="1" applyBorder="1" applyAlignment="1">
      <alignment horizontal="center"/>
    </xf>
    <xf numFmtId="0" fontId="34" fillId="35" borderId="31" xfId="0" applyFont="1" applyFill="1" applyBorder="1" applyAlignment="1">
      <alignment horizontal="center"/>
    </xf>
    <xf numFmtId="0" fontId="8" fillId="36" borderId="10" xfId="0" applyFont="1" applyFill="1" applyBorder="1" applyAlignment="1">
      <alignment horizontal="center" vertical="center"/>
    </xf>
    <xf numFmtId="3" fontId="18" fillId="36" borderId="29" xfId="0" applyNumberFormat="1" applyFont="1" applyFill="1" applyBorder="1" applyAlignment="1">
      <alignment horizontal="center" vertical="center" wrapText="1"/>
    </xf>
    <xf numFmtId="3" fontId="18" fillId="36" borderId="31" xfId="0" applyNumberFormat="1" applyFont="1" applyFill="1" applyBorder="1" applyAlignment="1">
      <alignment horizontal="center" vertical="center" wrapText="1"/>
    </xf>
    <xf numFmtId="0" fontId="97" fillId="0" borderId="38" xfId="0" applyFont="1" applyBorder="1" applyAlignment="1">
      <alignment horizontal="center" vertical="top" wrapText="1"/>
    </xf>
    <xf numFmtId="0" fontId="97" fillId="0" borderId="0" xfId="0" applyFont="1" applyBorder="1" applyAlignment="1">
      <alignment horizontal="center" vertical="top" wrapText="1"/>
    </xf>
    <xf numFmtId="0" fontId="97" fillId="0" borderId="15" xfId="0" applyFont="1" applyBorder="1" applyAlignment="1">
      <alignment horizontal="center" vertical="top" wrapText="1"/>
    </xf>
    <xf numFmtId="0" fontId="16" fillId="40" borderId="52" xfId="0" applyFont="1" applyFill="1" applyBorder="1" applyAlignment="1">
      <alignment horizontal="center" vertical="center"/>
    </xf>
    <xf numFmtId="0" fontId="16" fillId="40" borderId="53" xfId="0" applyFont="1" applyFill="1" applyBorder="1" applyAlignment="1">
      <alignment horizontal="center" vertical="center"/>
    </xf>
    <xf numFmtId="0" fontId="35" fillId="36" borderId="40" xfId="0" applyFont="1" applyFill="1" applyBorder="1" applyAlignment="1">
      <alignment horizontal="center" vertical="center"/>
    </xf>
    <xf numFmtId="0" fontId="35" fillId="36" borderId="54" xfId="0" applyFont="1" applyFill="1" applyBorder="1" applyAlignment="1">
      <alignment horizontal="center" vertical="center"/>
    </xf>
    <xf numFmtId="0" fontId="35" fillId="36" borderId="28" xfId="0" applyFont="1" applyFill="1" applyBorder="1" applyAlignment="1">
      <alignment horizontal="center" vertical="center"/>
    </xf>
    <xf numFmtId="0" fontId="27" fillId="36" borderId="29" xfId="0" applyFont="1" applyFill="1" applyBorder="1" applyAlignment="1">
      <alignment horizontal="center" wrapText="1"/>
    </xf>
    <xf numFmtId="0" fontId="27" fillId="36" borderId="31" xfId="0" applyFont="1" applyFill="1" applyBorder="1" applyAlignment="1">
      <alignment horizontal="center" wrapText="1"/>
    </xf>
    <xf numFmtId="0" fontId="27" fillId="36" borderId="29" xfId="0" applyFont="1" applyFill="1" applyBorder="1" applyAlignment="1">
      <alignment horizontal="center"/>
    </xf>
    <xf numFmtId="0" fontId="27" fillId="36" borderId="30" xfId="0" applyFont="1" applyFill="1" applyBorder="1" applyAlignment="1">
      <alignment horizontal="center"/>
    </xf>
    <xf numFmtId="0" fontId="27" fillId="36" borderId="31" xfId="0" applyFont="1" applyFill="1" applyBorder="1" applyAlignment="1">
      <alignment horizontal="center"/>
    </xf>
    <xf numFmtId="0" fontId="8" fillId="36" borderId="0" xfId="0" applyFont="1" applyFill="1" applyBorder="1" applyAlignment="1">
      <alignment horizontal="center" wrapText="1"/>
    </xf>
    <xf numFmtId="0" fontId="16" fillId="0" borderId="0" xfId="0" applyFont="1" applyBorder="1" applyAlignment="1">
      <alignment horizontal="center" wrapText="1"/>
    </xf>
    <xf numFmtId="0" fontId="27" fillId="36" borderId="29" xfId="0" applyFont="1" applyFill="1" applyBorder="1" applyAlignment="1">
      <alignment horizontal="center" vertical="center"/>
    </xf>
    <xf numFmtId="0" fontId="27" fillId="36" borderId="30" xfId="0" applyFont="1" applyFill="1" applyBorder="1" applyAlignment="1">
      <alignment horizontal="center" vertical="center"/>
    </xf>
    <xf numFmtId="0" fontId="27" fillId="36" borderId="31" xfId="0" applyFont="1" applyFill="1" applyBorder="1" applyAlignment="1">
      <alignment horizontal="center" vertical="center"/>
    </xf>
    <xf numFmtId="0" fontId="16" fillId="0" borderId="40" xfId="0" applyFont="1" applyBorder="1" applyAlignment="1">
      <alignment horizontal="left" wrapText="1"/>
    </xf>
    <xf numFmtId="0" fontId="95" fillId="36" borderId="0" xfId="0" applyFont="1" applyFill="1" applyBorder="1" applyAlignment="1">
      <alignment horizontal="left" vertical="justify" wrapText="1"/>
    </xf>
    <xf numFmtId="0" fontId="16" fillId="35" borderId="29" xfId="0" applyFont="1" applyFill="1" applyBorder="1" applyAlignment="1">
      <alignment horizontal="center"/>
    </xf>
    <xf numFmtId="0" fontId="16" fillId="35" borderId="30" xfId="0" applyFont="1" applyFill="1" applyBorder="1" applyAlignment="1">
      <alignment horizontal="center"/>
    </xf>
    <xf numFmtId="0" fontId="16" fillId="35" borderId="31" xfId="0" applyFont="1" applyFill="1" applyBorder="1" applyAlignment="1">
      <alignment horizontal="center"/>
    </xf>
    <xf numFmtId="0" fontId="16" fillId="0" borderId="29" xfId="0" applyFont="1" applyBorder="1" applyAlignment="1">
      <alignment horizontal="center" wrapText="1"/>
    </xf>
    <xf numFmtId="0" fontId="16" fillId="0" borderId="30" xfId="0" applyFont="1" applyBorder="1" applyAlignment="1">
      <alignment horizontal="center" wrapText="1"/>
    </xf>
    <xf numFmtId="0" fontId="16" fillId="0" borderId="31" xfId="0" applyFont="1" applyBorder="1" applyAlignment="1">
      <alignment horizontal="center" wrapText="1"/>
    </xf>
    <xf numFmtId="0" fontId="16" fillId="0" borderId="26" xfId="0" applyFont="1" applyBorder="1" applyAlignment="1">
      <alignment horizontal="center" wrapText="1"/>
    </xf>
    <xf numFmtId="0" fontId="16" fillId="0" borderId="24" xfId="0" applyFont="1" applyBorder="1" applyAlignment="1">
      <alignment horizontal="center" wrapText="1"/>
    </xf>
    <xf numFmtId="0" fontId="16" fillId="0" borderId="25" xfId="0" applyFont="1" applyBorder="1" applyAlignment="1">
      <alignment horizontal="center" wrapText="1"/>
    </xf>
    <xf numFmtId="0" fontId="27" fillId="37" borderId="55" xfId="0" applyFont="1" applyFill="1" applyBorder="1" applyAlignment="1">
      <alignment horizontal="center"/>
    </xf>
    <xf numFmtId="0" fontId="27" fillId="37" borderId="56" xfId="0" applyFont="1" applyFill="1" applyBorder="1" applyAlignment="1">
      <alignment horizontal="center"/>
    </xf>
    <xf numFmtId="0" fontId="27" fillId="37" borderId="57" xfId="0" applyFont="1" applyFill="1" applyBorder="1" applyAlignment="1">
      <alignment horizontal="center"/>
    </xf>
    <xf numFmtId="0" fontId="32" fillId="0" borderId="38" xfId="0" applyFont="1" applyBorder="1" applyAlignment="1">
      <alignment horizontal="center" vertical="center"/>
    </xf>
    <xf numFmtId="0" fontId="32" fillId="0" borderId="0" xfId="0" applyFont="1" applyBorder="1" applyAlignment="1">
      <alignment horizontal="center" vertical="center"/>
    </xf>
    <xf numFmtId="0" fontId="32" fillId="0" borderId="23" xfId="0" applyFont="1" applyBorder="1" applyAlignment="1">
      <alignment horizontal="center" vertical="center"/>
    </xf>
    <xf numFmtId="0" fontId="19" fillId="36" borderId="0" xfId="0" applyFont="1" applyFill="1" applyBorder="1" applyAlignment="1">
      <alignment horizontal="right" vertical="center" wrapText="1"/>
    </xf>
    <xf numFmtId="0" fontId="19" fillId="36" borderId="0" xfId="0" applyFont="1" applyFill="1" applyBorder="1" applyAlignment="1">
      <alignment horizontal="center" vertical="center" wrapText="1"/>
    </xf>
    <xf numFmtId="0" fontId="18" fillId="36" borderId="0" xfId="0" applyFont="1" applyFill="1" applyBorder="1" applyAlignment="1">
      <alignment horizontal="center" vertical="center" wrapText="1"/>
    </xf>
    <xf numFmtId="0" fontId="31" fillId="35" borderId="29" xfId="0" applyFont="1" applyFill="1" applyBorder="1" applyAlignment="1">
      <alignment horizontal="center" vertical="center"/>
    </xf>
    <xf numFmtId="0" fontId="31" fillId="35" borderId="30" xfId="0" applyFont="1" applyFill="1" applyBorder="1" applyAlignment="1">
      <alignment horizontal="center" vertical="center"/>
    </xf>
    <xf numFmtId="0" fontId="31" fillId="35" borderId="31" xfId="0" applyFont="1" applyFill="1" applyBorder="1" applyAlignment="1">
      <alignment horizontal="center" vertical="center"/>
    </xf>
    <xf numFmtId="0" fontId="19" fillId="36" borderId="38" xfId="0" applyFont="1" applyFill="1" applyBorder="1" applyAlignment="1">
      <alignment horizontal="center" vertical="center" wrapText="1"/>
    </xf>
    <xf numFmtId="2" fontId="31" fillId="35" borderId="29" xfId="0" applyNumberFormat="1" applyFont="1" applyFill="1" applyBorder="1" applyAlignment="1">
      <alignment horizontal="center"/>
    </xf>
    <xf numFmtId="2" fontId="31" fillId="35" borderId="31" xfId="0" applyNumberFormat="1" applyFont="1" applyFill="1" applyBorder="1" applyAlignment="1">
      <alignment horizontal="center"/>
    </xf>
    <xf numFmtId="0" fontId="36" fillId="35" borderId="20"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PREP"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0">
    <dxf>
      <fill>
        <patternFill>
          <bgColor rgb="FFFFFF00"/>
        </patternFill>
      </fill>
      <border>
        <left style="thin"/>
        <right style="thin"/>
        <top style="thin"/>
        <bottom style="thin"/>
      </border>
    </dxf>
    <dxf>
      <fill>
        <patternFill patternType="solid">
          <fgColor indexed="60"/>
          <bgColor indexed="10"/>
        </patternFill>
      </fill>
    </dxf>
    <dxf>
      <fill>
        <patternFill>
          <bgColor rgb="FFFF0000"/>
        </patternFill>
      </fill>
    </dxf>
    <dxf>
      <fill>
        <patternFill>
          <bgColor theme="4" tint="0.7999799847602844"/>
        </patternFill>
      </fill>
      <border>
        <left style="thin"/>
        <right style="thin"/>
        <top style="thin"/>
        <bottom style="thin"/>
      </border>
    </dxf>
    <dxf>
      <fill>
        <patternFill>
          <bgColor theme="0"/>
        </patternFill>
      </fill>
      <border>
        <left/>
        <right/>
        <top/>
        <bottom/>
      </border>
    </dxf>
    <dxf>
      <fill>
        <patternFill>
          <bgColor theme="0"/>
        </patternFill>
      </fill>
      <border>
        <left/>
        <right/>
        <top/>
        <bottom/>
      </border>
    </dxf>
    <dxf>
      <border>
        <left style="thin"/>
        <right style="thin"/>
        <top style="thin"/>
        <bottom style="thin"/>
      </border>
    </dxf>
    <dxf>
      <fill>
        <patternFill>
          <bgColor rgb="FFFFFF00"/>
        </patternFill>
      </fill>
      <border>
        <left style="thin"/>
        <right style="thin"/>
        <top style="thin"/>
        <bottom style="thin"/>
      </border>
    </dxf>
    <dxf>
      <fill>
        <patternFill>
          <bgColor theme="4" tint="0.7999799847602844"/>
        </patternFill>
      </fill>
      <border>
        <left style="thin"/>
        <right style="thin"/>
        <top style="thin"/>
        <bottom style="thin"/>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
      <fill>
        <patternFill>
          <bgColor theme="4" tint="0.7999799847602844"/>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0</xdr:col>
      <xdr:colOff>190500</xdr:colOff>
      <xdr:row>37</xdr:row>
      <xdr:rowOff>47625</xdr:rowOff>
    </xdr:to>
    <xdr:pic>
      <xdr:nvPicPr>
        <xdr:cNvPr id="1" name="Picture 24"/>
        <xdr:cNvPicPr preferRelativeResize="1">
          <a:picLocks noChangeAspect="1"/>
        </xdr:cNvPicPr>
      </xdr:nvPicPr>
      <xdr:blipFill>
        <a:blip r:embed="rId1"/>
        <a:stretch>
          <a:fillRect/>
        </a:stretch>
      </xdr:blipFill>
      <xdr:spPr>
        <a:xfrm>
          <a:off x="0" y="7067550"/>
          <a:ext cx="1905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171450</xdr:rowOff>
    </xdr:from>
    <xdr:to>
      <xdr:col>5</xdr:col>
      <xdr:colOff>238125</xdr:colOff>
      <xdr:row>29</xdr:row>
      <xdr:rowOff>171450</xdr:rowOff>
    </xdr:to>
    <xdr:sp fLocksText="0">
      <xdr:nvSpPr>
        <xdr:cNvPr id="1" name="Text Box 5"/>
        <xdr:cNvSpPr txBox="1">
          <a:spLocks noChangeArrowheads="1"/>
        </xdr:cNvSpPr>
      </xdr:nvSpPr>
      <xdr:spPr>
        <a:xfrm>
          <a:off x="19050" y="4838700"/>
          <a:ext cx="426720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552450</xdr:colOff>
      <xdr:row>0</xdr:row>
      <xdr:rowOff>95250</xdr:rowOff>
    </xdr:from>
    <xdr:to>
      <xdr:col>9</xdr:col>
      <xdr:colOff>238125</xdr:colOff>
      <xdr:row>2</xdr:row>
      <xdr:rowOff>600075</xdr:rowOff>
    </xdr:to>
    <xdr:pic>
      <xdr:nvPicPr>
        <xdr:cNvPr id="1" name="3 Imagen" descr="pgd logo peque.JPG"/>
        <xdr:cNvPicPr preferRelativeResize="1">
          <a:picLocks noChangeAspect="1"/>
        </xdr:cNvPicPr>
      </xdr:nvPicPr>
      <xdr:blipFill>
        <a:blip r:embed="rId1"/>
        <a:stretch>
          <a:fillRect/>
        </a:stretch>
      </xdr:blipFill>
      <xdr:spPr>
        <a:xfrm>
          <a:off x="5391150" y="95250"/>
          <a:ext cx="13620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0</xdr:rowOff>
    </xdr:from>
    <xdr:to>
      <xdr:col>6</xdr:col>
      <xdr:colOff>561975</xdr:colOff>
      <xdr:row>0</xdr:row>
      <xdr:rowOff>942975</xdr:rowOff>
    </xdr:to>
    <xdr:pic>
      <xdr:nvPicPr>
        <xdr:cNvPr id="1" name="1 Imagen" descr="pgd logo principal.JPG"/>
        <xdr:cNvPicPr preferRelativeResize="1">
          <a:picLocks noChangeAspect="1"/>
        </xdr:cNvPicPr>
      </xdr:nvPicPr>
      <xdr:blipFill>
        <a:blip r:embed="rId1"/>
        <a:stretch>
          <a:fillRect/>
        </a:stretch>
      </xdr:blipFill>
      <xdr:spPr>
        <a:xfrm>
          <a:off x="1838325" y="0"/>
          <a:ext cx="4857750" cy="94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PGD-Limpieza-de-superficies-sust-art-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PGD-impresion-en-offset-bobinas-por-calor%202%20ver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sheetDataSet>
      <sheetData sheetId="10">
        <row r="4">
          <cell r="C4">
            <v>2012</v>
          </cell>
          <cell r="F4" t="str">
            <v>COV-46-10-5-4</v>
          </cell>
          <cell r="H4">
            <v>1</v>
          </cell>
        </row>
        <row r="15">
          <cell r="D15">
            <v>2075</v>
          </cell>
        </row>
        <row r="17">
          <cell r="C17">
            <v>0</v>
          </cell>
        </row>
        <row r="18">
          <cell r="C18">
            <v>2075</v>
          </cell>
        </row>
        <row r="19">
          <cell r="D19">
            <v>0</v>
          </cell>
          <cell r="K19">
            <v>2075</v>
          </cell>
        </row>
        <row r="20">
          <cell r="D20">
            <v>54.806666666666665</v>
          </cell>
          <cell r="K20">
            <v>2075</v>
          </cell>
        </row>
        <row r="21">
          <cell r="K21">
            <v>2020.1933333333334</v>
          </cell>
        </row>
        <row r="22">
          <cell r="C22">
            <v>3.125</v>
          </cell>
        </row>
        <row r="23">
          <cell r="C23">
            <v>3.765</v>
          </cell>
        </row>
        <row r="24">
          <cell r="D24">
            <v>0</v>
          </cell>
        </row>
        <row r="25">
          <cell r="D25">
            <v>0</v>
          </cell>
        </row>
        <row r="26">
          <cell r="D26">
            <v>0</v>
          </cell>
        </row>
        <row r="27">
          <cell r="D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theme="2" tint="-0.09996999800205231"/>
  </sheetPr>
  <dimension ref="A3:G47"/>
  <sheetViews>
    <sheetView view="pageBreakPreview" zoomScale="75" zoomScaleNormal="75" zoomScaleSheetLayoutView="75" zoomScalePageLayoutView="0" workbookViewId="0" topLeftCell="A1">
      <selection activeCell="A39" sqref="A39"/>
    </sheetView>
  </sheetViews>
  <sheetFormatPr defaultColWidth="11.00390625" defaultRowHeight="15"/>
  <sheetData>
    <row r="3" spans="2:4" ht="19.5">
      <c r="B3" s="11" t="s">
        <v>9</v>
      </c>
      <c r="C3" s="11"/>
      <c r="D3" s="11"/>
    </row>
    <row r="4" spans="1:7" ht="15">
      <c r="A4" s="15"/>
      <c r="B4" s="15"/>
      <c r="C4" s="15"/>
      <c r="D4" s="15"/>
      <c r="E4" s="15"/>
      <c r="F4" s="15"/>
      <c r="G4" s="15"/>
    </row>
    <row r="5" spans="1:7" ht="19.5">
      <c r="A5" s="15"/>
      <c r="B5" s="16" t="s">
        <v>25</v>
      </c>
      <c r="C5" s="15"/>
      <c r="D5" s="15"/>
      <c r="E5" s="15"/>
      <c r="F5" s="15"/>
      <c r="G5" s="15"/>
    </row>
    <row r="7" ht="15.75" thickBot="1"/>
    <row r="8" spans="2:7" ht="15">
      <c r="B8" s="3" t="s">
        <v>10</v>
      </c>
      <c r="C8" s="4"/>
      <c r="D8" s="4"/>
      <c r="E8" s="4"/>
      <c r="F8" s="4"/>
      <c r="G8" s="5"/>
    </row>
    <row r="9" spans="2:7" ht="15">
      <c r="B9" s="13"/>
      <c r="C9" s="2"/>
      <c r="D9" s="2"/>
      <c r="E9" s="2"/>
      <c r="F9" s="2"/>
      <c r="G9" s="7"/>
    </row>
    <row r="10" spans="2:7" ht="15.75" thickBot="1">
      <c r="B10" s="8"/>
      <c r="C10" s="1"/>
      <c r="D10" s="1"/>
      <c r="E10" s="1"/>
      <c r="F10" s="1"/>
      <c r="G10" s="9"/>
    </row>
    <row r="11" spans="2:7" ht="15">
      <c r="B11" s="3" t="s">
        <v>16</v>
      </c>
      <c r="C11" s="4"/>
      <c r="D11" s="4"/>
      <c r="E11" s="4"/>
      <c r="F11" s="4"/>
      <c r="G11" s="5"/>
    </row>
    <row r="12" spans="2:7" ht="15">
      <c r="B12" s="13"/>
      <c r="C12" s="2"/>
      <c r="D12" s="2"/>
      <c r="E12" s="2"/>
      <c r="F12" s="2"/>
      <c r="G12" s="7"/>
    </row>
    <row r="13" spans="2:7" ht="15.75" thickBot="1">
      <c r="B13" s="8"/>
      <c r="C13" s="1"/>
      <c r="D13" s="1"/>
      <c r="E13" s="1"/>
      <c r="F13" s="1"/>
      <c r="G13" s="9"/>
    </row>
    <row r="14" spans="2:7" ht="15.75" thickBot="1">
      <c r="B14" s="3" t="s">
        <v>11</v>
      </c>
      <c r="C14" s="13"/>
      <c r="D14" s="4"/>
      <c r="F14" s="4"/>
      <c r="G14" s="5"/>
    </row>
    <row r="15" spans="2:7" ht="15">
      <c r="B15" s="4" t="s">
        <v>17</v>
      </c>
      <c r="C15" s="2" t="s">
        <v>18</v>
      </c>
      <c r="D15" s="2"/>
      <c r="E15" s="2"/>
      <c r="F15" s="2"/>
      <c r="G15" s="7"/>
    </row>
    <row r="16" spans="2:7" ht="15.75" thickBot="1">
      <c r="B16" s="8"/>
      <c r="C16" s="1"/>
      <c r="D16" s="1"/>
      <c r="E16" s="1"/>
      <c r="F16" s="1"/>
      <c r="G16" s="9"/>
    </row>
    <row r="17" spans="2:7" ht="15">
      <c r="B17" s="3" t="s">
        <v>12</v>
      </c>
      <c r="C17" s="4"/>
      <c r="D17" s="13"/>
      <c r="E17" s="4"/>
      <c r="F17" s="4"/>
      <c r="G17" s="5"/>
    </row>
    <row r="18" spans="3:7" ht="15">
      <c r="C18" s="2"/>
      <c r="D18" s="2"/>
      <c r="E18" s="2"/>
      <c r="F18" s="2"/>
      <c r="G18" s="7"/>
    </row>
    <row r="19" spans="2:7" ht="15.75" thickBot="1">
      <c r="B19" s="8"/>
      <c r="C19" s="1"/>
      <c r="D19" s="1"/>
      <c r="E19" s="1"/>
      <c r="F19" s="1"/>
      <c r="G19" s="9"/>
    </row>
    <row r="20" spans="2:7" ht="15">
      <c r="B20" s="3" t="s">
        <v>13</v>
      </c>
      <c r="C20" s="4"/>
      <c r="D20" s="4"/>
      <c r="E20" s="4"/>
      <c r="F20" s="4"/>
      <c r="G20" s="5"/>
    </row>
    <row r="21" spans="2:7" ht="15">
      <c r="B21" s="13"/>
      <c r="C21" s="2"/>
      <c r="D21" s="2"/>
      <c r="E21" s="2"/>
      <c r="F21" s="2"/>
      <c r="G21" s="7"/>
    </row>
    <row r="22" spans="2:7" ht="15.75" thickBot="1">
      <c r="B22" s="8"/>
      <c r="C22" s="1"/>
      <c r="D22" s="1"/>
      <c r="E22" s="1"/>
      <c r="F22" s="1"/>
      <c r="G22" s="9"/>
    </row>
    <row r="23" spans="2:7" ht="15">
      <c r="B23" s="3" t="s">
        <v>14</v>
      </c>
      <c r="C23" s="4"/>
      <c r="D23" s="4"/>
      <c r="E23" s="4"/>
      <c r="F23" s="4"/>
      <c r="G23" s="5"/>
    </row>
    <row r="24" spans="2:7" ht="15">
      <c r="B24" s="13"/>
      <c r="C24" s="2"/>
      <c r="D24" s="2"/>
      <c r="E24" s="2"/>
      <c r="F24" s="2"/>
      <c r="G24" s="7"/>
    </row>
    <row r="25" spans="2:7" ht="15.75" thickBot="1">
      <c r="B25" s="8"/>
      <c r="C25" s="1"/>
      <c r="D25" s="1"/>
      <c r="E25" s="1"/>
      <c r="F25" s="1"/>
      <c r="G25" s="9"/>
    </row>
    <row r="26" spans="2:7" ht="15">
      <c r="B26" s="3" t="s">
        <v>15</v>
      </c>
      <c r="C26" s="4"/>
      <c r="D26" s="4"/>
      <c r="E26" s="4"/>
      <c r="F26" s="4"/>
      <c r="G26" s="5"/>
    </row>
    <row r="27" spans="2:7" ht="15">
      <c r="B27" s="13"/>
      <c r="C27" s="2"/>
      <c r="D27" s="2"/>
      <c r="E27" s="2"/>
      <c r="F27" s="2"/>
      <c r="G27" s="7"/>
    </row>
    <row r="28" spans="2:7" ht="15.75" thickBot="1">
      <c r="B28" s="8"/>
      <c r="C28" s="1"/>
      <c r="D28" s="1"/>
      <c r="E28" s="1"/>
      <c r="F28" s="1"/>
      <c r="G28" s="9"/>
    </row>
    <row r="29" spans="2:7" ht="15">
      <c r="B29" s="3" t="s">
        <v>19</v>
      </c>
      <c r="C29" s="4"/>
      <c r="D29" s="4"/>
      <c r="E29" s="4"/>
      <c r="F29" s="4"/>
      <c r="G29" s="5"/>
    </row>
    <row r="30" spans="2:7" ht="15">
      <c r="B30" s="13"/>
      <c r="C30" s="2"/>
      <c r="D30" s="2"/>
      <c r="E30" s="2"/>
      <c r="F30" s="2"/>
      <c r="G30" s="7"/>
    </row>
    <row r="31" spans="2:7" ht="15.75" thickBot="1">
      <c r="B31" s="8"/>
      <c r="C31" s="1"/>
      <c r="D31" s="1"/>
      <c r="E31" s="1"/>
      <c r="F31" s="1"/>
      <c r="G31" s="9"/>
    </row>
    <row r="32" spans="2:7" ht="15">
      <c r="B32" s="3" t="s">
        <v>20</v>
      </c>
      <c r="C32" s="4"/>
      <c r="D32" s="4"/>
      <c r="E32" s="4"/>
      <c r="F32" s="4"/>
      <c r="G32" s="5"/>
    </row>
    <row r="33" ht="15">
      <c r="A33" s="20" t="s">
        <v>32</v>
      </c>
    </row>
    <row r="34" ht="15">
      <c r="A34" s="20"/>
    </row>
    <row r="35" ht="15">
      <c r="A35" s="20"/>
    </row>
    <row r="36" ht="15">
      <c r="A36" s="20"/>
    </row>
    <row r="38" spans="1:7" ht="15">
      <c r="A38" s="336" t="s">
        <v>33</v>
      </c>
      <c r="B38" s="336"/>
      <c r="C38" s="336"/>
      <c r="D38" s="336"/>
      <c r="E38" s="336"/>
      <c r="F38" s="336"/>
      <c r="G38" s="336"/>
    </row>
    <row r="39" spans="1:7" ht="15">
      <c r="A39" s="18" t="s">
        <v>31</v>
      </c>
      <c r="B39" s="21"/>
      <c r="C39" s="21"/>
      <c r="D39" s="21"/>
      <c r="E39" s="21"/>
      <c r="F39" s="21"/>
      <c r="G39" s="21"/>
    </row>
    <row r="40" spans="1:7" ht="15">
      <c r="A40" s="19"/>
      <c r="B40" s="21"/>
      <c r="C40" s="21"/>
      <c r="D40" s="21"/>
      <c r="E40" s="21"/>
      <c r="F40" s="21"/>
      <c r="G40" s="21"/>
    </row>
    <row r="41" spans="1:7" ht="15">
      <c r="A41" s="337"/>
      <c r="B41" s="337"/>
      <c r="C41" s="337"/>
      <c r="D41" s="337"/>
      <c r="E41" s="337"/>
      <c r="F41" s="337"/>
      <c r="G41" s="337"/>
    </row>
    <row r="47" ht="15">
      <c r="B47" s="18"/>
    </row>
  </sheetData>
  <sheetProtection/>
  <mergeCells count="2">
    <mergeCell ref="A38:G38"/>
    <mergeCell ref="A41:G41"/>
  </mergeCells>
  <printOptions/>
  <pageMargins left="0.75" right="0.75" top="1" bottom="1" header="0" footer="0"/>
  <pageSetup horizontalDpi="1200" verticalDpi="1200" orientation="portrait" paperSize="9" scale="82" r:id="rId4"/>
  <rowBreaks count="1" manualBreakCount="1">
    <brk id="46" max="6" man="1"/>
  </rowBreaks>
  <drawing r:id="rId3"/>
  <legacyDrawing r:id="rId2"/>
</worksheet>
</file>

<file path=xl/worksheets/sheet10.xml><?xml version="1.0" encoding="utf-8"?>
<worksheet xmlns="http://schemas.openxmlformats.org/spreadsheetml/2006/main" xmlns:r="http://schemas.openxmlformats.org/officeDocument/2006/relationships">
  <sheetPr codeName="Hoja24">
    <tabColor theme="0"/>
  </sheetPr>
  <dimension ref="A2:M16"/>
  <sheetViews>
    <sheetView showGridLines="0" view="pageBreakPreview" zoomScale="75" zoomScaleSheetLayoutView="75" zoomScalePageLayoutView="0" workbookViewId="0" topLeftCell="A1">
      <selection activeCell="A3" sqref="A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18.75" customHeight="1"/>
    <row r="2" spans="1:13" s="128" customFormat="1" ht="23.25" thickBot="1">
      <c r="A2" s="270">
        <f>IF(PGD!C2="","",PGD!C2)</f>
      </c>
      <c r="B2" s="270"/>
      <c r="C2" s="270"/>
      <c r="D2" s="270"/>
      <c r="E2" s="270"/>
      <c r="F2" s="270"/>
      <c r="G2" s="270"/>
      <c r="H2" s="270"/>
      <c r="I2" s="270"/>
      <c r="J2" s="270" t="s">
        <v>138</v>
      </c>
      <c r="K2" s="270">
        <f>IF(PGD!C5="","",PGD!C5)</f>
      </c>
      <c r="L2" s="270"/>
      <c r="M2" s="270"/>
    </row>
    <row r="3" spans="1:13" s="22" customFormat="1" ht="42" customHeight="1" thickBot="1">
      <c r="A3" s="80" t="s">
        <v>49</v>
      </c>
      <c r="B3" s="343" t="s">
        <v>61</v>
      </c>
      <c r="C3" s="343"/>
      <c r="D3" s="343"/>
      <c r="E3" s="343"/>
      <c r="F3" s="343"/>
      <c r="G3" s="343"/>
      <c r="H3" s="343"/>
      <c r="I3" s="343"/>
      <c r="J3" s="105"/>
      <c r="K3" s="268" t="s">
        <v>62</v>
      </c>
      <c r="L3" s="269"/>
      <c r="M3" s="22" t="s">
        <v>117</v>
      </c>
    </row>
    <row r="4" spans="2:9" s="22" customFormat="1" ht="15">
      <c r="B4" s="343"/>
      <c r="C4" s="343"/>
      <c r="D4" s="343"/>
      <c r="E4" s="343"/>
      <c r="F4" s="343"/>
      <c r="G4" s="343"/>
      <c r="H4" s="343"/>
      <c r="I4" s="343"/>
    </row>
    <row r="5" spans="2:9" s="22" customFormat="1" ht="15">
      <c r="B5" s="343"/>
      <c r="C5" s="343"/>
      <c r="D5" s="343"/>
      <c r="E5" s="343"/>
      <c r="F5" s="343"/>
      <c r="G5" s="343"/>
      <c r="H5" s="343"/>
      <c r="I5" s="343"/>
    </row>
    <row r="6" spans="1:11" s="22" customFormat="1" ht="17.25">
      <c r="A6" s="72" t="s">
        <v>161</v>
      </c>
      <c r="B6" s="51"/>
      <c r="C6" s="81"/>
      <c r="D6" s="51"/>
      <c r="E6" s="51"/>
      <c r="F6" s="51"/>
      <c r="G6" s="51"/>
      <c r="H6" s="51"/>
      <c r="I6" s="51"/>
      <c r="K6" s="30"/>
    </row>
    <row r="7" spans="1:12" s="22" customFormat="1" ht="16.5" customHeight="1">
      <c r="A7" s="373"/>
      <c r="B7" s="374"/>
      <c r="C7" s="374"/>
      <c r="D7" s="374"/>
      <c r="E7" s="374"/>
      <c r="F7" s="374"/>
      <c r="G7" s="374"/>
      <c r="H7" s="374"/>
      <c r="I7" s="374"/>
      <c r="J7" s="374"/>
      <c r="K7" s="374"/>
      <c r="L7" s="375"/>
    </row>
    <row r="8" spans="1:12" s="22" customFormat="1" ht="50.25" customHeight="1">
      <c r="A8" s="376"/>
      <c r="B8" s="377"/>
      <c r="C8" s="377"/>
      <c r="D8" s="377"/>
      <c r="E8" s="377"/>
      <c r="F8" s="377"/>
      <c r="G8" s="377"/>
      <c r="H8" s="377"/>
      <c r="I8" s="377"/>
      <c r="J8" s="377"/>
      <c r="K8" s="377"/>
      <c r="L8" s="378"/>
    </row>
    <row r="9" spans="1:12" s="22" customFormat="1" ht="15">
      <c r="A9" s="376"/>
      <c r="B9" s="377"/>
      <c r="C9" s="377"/>
      <c r="D9" s="377"/>
      <c r="E9" s="377"/>
      <c r="F9" s="377"/>
      <c r="G9" s="377"/>
      <c r="H9" s="377"/>
      <c r="I9" s="377"/>
      <c r="J9" s="377"/>
      <c r="K9" s="377"/>
      <c r="L9" s="378"/>
    </row>
    <row r="10" spans="1:12" s="22" customFormat="1" ht="15">
      <c r="A10" s="376"/>
      <c r="B10" s="377"/>
      <c r="C10" s="377"/>
      <c r="D10" s="377"/>
      <c r="E10" s="377"/>
      <c r="F10" s="377"/>
      <c r="G10" s="377"/>
      <c r="H10" s="377"/>
      <c r="I10" s="377"/>
      <c r="J10" s="377"/>
      <c r="K10" s="377"/>
      <c r="L10" s="378"/>
    </row>
    <row r="11" spans="1:12" s="22" customFormat="1" ht="15">
      <c r="A11" s="379"/>
      <c r="B11" s="380"/>
      <c r="C11" s="380"/>
      <c r="D11" s="380"/>
      <c r="E11" s="380"/>
      <c r="F11" s="380"/>
      <c r="G11" s="380"/>
      <c r="H11" s="380"/>
      <c r="I11" s="380"/>
      <c r="J11" s="380"/>
      <c r="K11" s="380"/>
      <c r="L11" s="381"/>
    </row>
    <row r="12" spans="1:12" ht="18">
      <c r="A12" s="66"/>
      <c r="B12" s="81"/>
      <c r="C12" s="81"/>
      <c r="D12" s="22"/>
      <c r="E12" s="22"/>
      <c r="F12" s="22"/>
      <c r="G12" s="22"/>
      <c r="H12" s="22"/>
      <c r="I12" s="22"/>
      <c r="J12" s="22"/>
      <c r="K12" s="30"/>
      <c r="L12" s="22"/>
    </row>
    <row r="13" spans="1:12" ht="15">
      <c r="A13" s="382" t="s">
        <v>162</v>
      </c>
      <c r="B13" s="382"/>
      <c r="C13" s="382"/>
      <c r="D13" s="382"/>
      <c r="E13" s="382"/>
      <c r="F13" s="382"/>
      <c r="G13" s="382"/>
      <c r="H13" s="382"/>
      <c r="I13" s="382"/>
      <c r="J13" s="382"/>
      <c r="K13" s="382"/>
      <c r="L13" s="382"/>
    </row>
    <row r="14" spans="1:12" ht="15">
      <c r="A14" s="382"/>
      <c r="B14" s="382"/>
      <c r="C14" s="382"/>
      <c r="D14" s="382"/>
      <c r="E14" s="382"/>
      <c r="F14" s="382"/>
      <c r="G14" s="382"/>
      <c r="H14" s="382"/>
      <c r="I14" s="382"/>
      <c r="J14" s="382"/>
      <c r="K14" s="382"/>
      <c r="L14" s="382"/>
    </row>
    <row r="15" spans="1:12" ht="15">
      <c r="A15" s="382"/>
      <c r="B15" s="382"/>
      <c r="C15" s="382"/>
      <c r="D15" s="382"/>
      <c r="E15" s="382"/>
      <c r="F15" s="382"/>
      <c r="G15" s="382"/>
      <c r="H15" s="382"/>
      <c r="I15" s="382"/>
      <c r="J15" s="382"/>
      <c r="K15" s="382"/>
      <c r="L15" s="382"/>
    </row>
    <row r="16" spans="1:12" ht="15">
      <c r="A16" s="382"/>
      <c r="B16" s="382"/>
      <c r="C16" s="382"/>
      <c r="D16" s="382"/>
      <c r="E16" s="382"/>
      <c r="F16" s="382"/>
      <c r="G16" s="382"/>
      <c r="H16" s="382"/>
      <c r="I16" s="382"/>
      <c r="J16" s="382"/>
      <c r="K16" s="382"/>
      <c r="L16" s="382"/>
    </row>
  </sheetData>
  <sheetProtection/>
  <mergeCells count="3">
    <mergeCell ref="B3:I5"/>
    <mergeCell ref="A7:L11"/>
    <mergeCell ref="A13:L16"/>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tabColor theme="0"/>
  </sheetPr>
  <dimension ref="A1:C57"/>
  <sheetViews>
    <sheetView zoomScalePageLayoutView="0" workbookViewId="0" topLeftCell="A1">
      <selection activeCell="A1" sqref="A1:IV16384"/>
    </sheetView>
  </sheetViews>
  <sheetFormatPr defaultColWidth="11.00390625" defaultRowHeight="15"/>
  <cols>
    <col min="1" max="1" width="36.25390625" style="0" bestFit="1" customWidth="1"/>
    <col min="2" max="2" width="22.625" style="0" bestFit="1" customWidth="1"/>
  </cols>
  <sheetData>
    <row r="1" ht="15">
      <c r="A1" t="s">
        <v>164</v>
      </c>
    </row>
    <row r="2" ht="15">
      <c r="A2" t="s">
        <v>165</v>
      </c>
    </row>
    <row r="3" ht="15">
      <c r="A3" t="s">
        <v>166</v>
      </c>
    </row>
    <row r="4" spans="1:3" ht="15">
      <c r="A4" t="s">
        <v>167</v>
      </c>
      <c r="B4">
        <f>'[1]PGD'!K5</f>
        <v>0</v>
      </c>
      <c r="C4" t="s">
        <v>168</v>
      </c>
    </row>
    <row r="5" spans="1:3" ht="15">
      <c r="A5" t="s">
        <v>169</v>
      </c>
      <c r="B5" s="155">
        <f>'[2]PGD'!H4</f>
        <v>1</v>
      </c>
      <c r="C5" t="s">
        <v>170</v>
      </c>
    </row>
    <row r="6" spans="1:3" ht="15">
      <c r="A6" t="s">
        <v>171</v>
      </c>
      <c r="B6" s="155">
        <f>'[2]PGD'!C4</f>
        <v>2012</v>
      </c>
      <c r="C6" t="s">
        <v>172</v>
      </c>
    </row>
    <row r="7" spans="1:3" ht="15">
      <c r="A7" t="s">
        <v>173</v>
      </c>
      <c r="B7" s="155">
        <f>'[2]PGD'!D15</f>
        <v>2075</v>
      </c>
      <c r="C7" t="s">
        <v>174</v>
      </c>
    </row>
    <row r="8" spans="1:3" ht="15">
      <c r="A8" t="s">
        <v>175</v>
      </c>
      <c r="B8" s="155">
        <f>'[2]PGD'!C17</f>
        <v>0</v>
      </c>
      <c r="C8" t="s">
        <v>176</v>
      </c>
    </row>
    <row r="9" spans="1:3" ht="15">
      <c r="A9" t="s">
        <v>177</v>
      </c>
      <c r="B9" s="155">
        <f>'[2]PGD'!C18</f>
        <v>2075</v>
      </c>
      <c r="C9" t="s">
        <v>178</v>
      </c>
    </row>
    <row r="10" spans="1:3" ht="15">
      <c r="A10" t="s">
        <v>179</v>
      </c>
      <c r="B10" s="155">
        <f>'[2]PGD'!D19</f>
        <v>0</v>
      </c>
      <c r="C10" t="s">
        <v>180</v>
      </c>
    </row>
    <row r="11" spans="1:3" ht="15">
      <c r="A11" t="s">
        <v>181</v>
      </c>
      <c r="B11" s="156">
        <f>'[2]PGD'!D20</f>
        <v>54.806666666666665</v>
      </c>
      <c r="C11" t="s">
        <v>182</v>
      </c>
    </row>
    <row r="12" spans="1:3" ht="15">
      <c r="A12" t="s">
        <v>183</v>
      </c>
      <c r="B12" s="155">
        <f>'[2]PGD'!C22</f>
        <v>3.125</v>
      </c>
      <c r="C12" t="s">
        <v>184</v>
      </c>
    </row>
    <row r="13" spans="1:3" ht="15">
      <c r="A13" t="s">
        <v>185</v>
      </c>
      <c r="B13" s="155">
        <f>'[2]PGD'!C23</f>
        <v>3.765</v>
      </c>
      <c r="C13" t="s">
        <v>186</v>
      </c>
    </row>
    <row r="14" spans="1:3" ht="15">
      <c r="A14" t="s">
        <v>187</v>
      </c>
      <c r="B14" s="155">
        <f>'[2]PGD'!D24</f>
        <v>0</v>
      </c>
      <c r="C14" t="s">
        <v>188</v>
      </c>
    </row>
    <row r="15" spans="1:3" ht="15">
      <c r="A15" t="s">
        <v>189</v>
      </c>
      <c r="B15" s="155">
        <f>'[2]PGD'!D25</f>
        <v>0</v>
      </c>
      <c r="C15" t="s">
        <v>190</v>
      </c>
    </row>
    <row r="16" spans="1:3" ht="15">
      <c r="A16" t="s">
        <v>191</v>
      </c>
      <c r="B16" s="155">
        <f>'[2]PGD'!D26</f>
        <v>0</v>
      </c>
      <c r="C16" t="s">
        <v>192</v>
      </c>
    </row>
    <row r="17" spans="1:3" ht="15">
      <c r="A17" t="s">
        <v>193</v>
      </c>
      <c r="B17" s="155">
        <f>'[2]PGD'!D27</f>
        <v>0</v>
      </c>
      <c r="C17" t="s">
        <v>194</v>
      </c>
    </row>
    <row r="18" spans="1:3" ht="15">
      <c r="A18" t="s">
        <v>195</v>
      </c>
      <c r="B18" s="155">
        <f>'[2]PGD'!K20</f>
        <v>2075</v>
      </c>
      <c r="C18" t="s">
        <v>196</v>
      </c>
    </row>
    <row r="19" spans="1:3" ht="15">
      <c r="A19" t="s">
        <v>197</v>
      </c>
      <c r="B19" s="156">
        <f>'[2]PGD'!K21</f>
        <v>2020.1933333333334</v>
      </c>
      <c r="C19" t="s">
        <v>198</v>
      </c>
    </row>
    <row r="20" spans="1:3" ht="15">
      <c r="A20" t="s">
        <v>199</v>
      </c>
      <c r="B20" s="156">
        <f>'[2]PGD'!K19</f>
        <v>2075</v>
      </c>
      <c r="C20" t="s">
        <v>200</v>
      </c>
    </row>
    <row r="21" spans="1:3" ht="15">
      <c r="A21" s="15" t="s">
        <v>201</v>
      </c>
      <c r="C21" t="s">
        <v>202</v>
      </c>
    </row>
    <row r="22" spans="1:3" ht="15">
      <c r="A22" s="15" t="s">
        <v>203</v>
      </c>
      <c r="C22" t="s">
        <v>204</v>
      </c>
    </row>
    <row r="23" spans="1:3" ht="15">
      <c r="A23" s="15" t="s">
        <v>205</v>
      </c>
      <c r="C23" t="s">
        <v>206</v>
      </c>
    </row>
    <row r="24" spans="1:3" ht="15">
      <c r="A24" t="s">
        <v>207</v>
      </c>
      <c r="B24" t="str">
        <f>IF(EXACT(K28,"NO"),"DR","ET")</f>
        <v>ET</v>
      </c>
      <c r="C24" t="s">
        <v>208</v>
      </c>
    </row>
    <row r="25" spans="1:3" ht="15">
      <c r="A25" s="157" t="s">
        <v>209</v>
      </c>
      <c r="B25" s="157" t="s">
        <v>210</v>
      </c>
      <c r="C25" s="157" t="s">
        <v>211</v>
      </c>
    </row>
    <row r="26" spans="1:3" ht="15">
      <c r="A26" s="157" t="s">
        <v>212</v>
      </c>
      <c r="B26" s="157" t="s">
        <v>213</v>
      </c>
      <c r="C26" s="157" t="s">
        <v>214</v>
      </c>
    </row>
    <row r="27" spans="1:3" ht="15">
      <c r="A27" s="157" t="s">
        <v>215</v>
      </c>
      <c r="B27" s="157"/>
      <c r="C27" s="157" t="s">
        <v>216</v>
      </c>
    </row>
    <row r="28" spans="1:3" ht="15">
      <c r="A28" s="157" t="s">
        <v>217</v>
      </c>
      <c r="B28" s="157" t="s">
        <v>213</v>
      </c>
      <c r="C28" s="157" t="s">
        <v>218</v>
      </c>
    </row>
    <row r="29" spans="1:3" ht="15">
      <c r="A29" s="157" t="s">
        <v>219</v>
      </c>
      <c r="B29" s="157"/>
      <c r="C29" s="157" t="s">
        <v>220</v>
      </c>
    </row>
    <row r="30" spans="1:3" ht="15">
      <c r="A30" t="s">
        <v>221</v>
      </c>
      <c r="C30" t="s">
        <v>222</v>
      </c>
    </row>
    <row r="31" spans="1:3" ht="15">
      <c r="A31" t="s">
        <v>223</v>
      </c>
      <c r="C31" t="s">
        <v>224</v>
      </c>
    </row>
    <row r="32" spans="1:3" ht="15">
      <c r="A32" t="s">
        <v>225</v>
      </c>
      <c r="C32" t="s">
        <v>226</v>
      </c>
    </row>
    <row r="33" spans="1:3" ht="15">
      <c r="A33" t="s">
        <v>227</v>
      </c>
      <c r="C33" t="s">
        <v>228</v>
      </c>
    </row>
    <row r="34" spans="1:3" ht="15">
      <c r="A34" s="157" t="s">
        <v>229</v>
      </c>
      <c r="B34" s="157" t="s">
        <v>230</v>
      </c>
      <c r="C34" s="157" t="s">
        <v>231</v>
      </c>
    </row>
    <row r="35" spans="1:3" ht="15">
      <c r="A35" s="157" t="s">
        <v>232</v>
      </c>
      <c r="B35" s="157" t="s">
        <v>233</v>
      </c>
      <c r="C35" s="157" t="s">
        <v>234</v>
      </c>
    </row>
    <row r="36" spans="1:3" ht="15">
      <c r="A36" s="157" t="s">
        <v>235</v>
      </c>
      <c r="B36" s="157" t="s">
        <v>213</v>
      </c>
      <c r="C36" s="157" t="s">
        <v>236</v>
      </c>
    </row>
    <row r="37" spans="1:3" ht="15">
      <c r="A37" s="157" t="s">
        <v>237</v>
      </c>
      <c r="B37" s="157" t="s">
        <v>210</v>
      </c>
      <c r="C37" s="157" t="s">
        <v>238</v>
      </c>
    </row>
    <row r="38" spans="1:3" ht="15">
      <c r="A38" s="157" t="s">
        <v>239</v>
      </c>
      <c r="B38" s="157"/>
      <c r="C38" s="157" t="s">
        <v>240</v>
      </c>
    </row>
    <row r="39" ht="15">
      <c r="A39" t="s">
        <v>241</v>
      </c>
    </row>
    <row r="40" ht="15">
      <c r="A40" t="s">
        <v>242</v>
      </c>
    </row>
    <row r="41" spans="1:3" ht="15">
      <c r="A41" t="s">
        <v>243</v>
      </c>
      <c r="B41" t="str">
        <f>'[2]PGD'!$F$4</f>
        <v>COV-46-10-5-4</v>
      </c>
      <c r="C41" t="s">
        <v>244</v>
      </c>
    </row>
    <row r="42" spans="1:3" ht="15">
      <c r="A42" t="s">
        <v>245</v>
      </c>
      <c r="B42">
        <f>'[2]PGD'!$H$4</f>
        <v>1</v>
      </c>
      <c r="C42" t="s">
        <v>246</v>
      </c>
    </row>
    <row r="43" spans="1:3" ht="15">
      <c r="A43" t="s">
        <v>247</v>
      </c>
      <c r="B43">
        <f>'[2]PGD'!$C$4</f>
        <v>2012</v>
      </c>
      <c r="C43" t="s">
        <v>248</v>
      </c>
    </row>
    <row r="44" spans="1:3" ht="15">
      <c r="A44" t="s">
        <v>249</v>
      </c>
      <c r="B44" t="e">
        <f>'[2]O1'!A9</f>
        <v>#REF!</v>
      </c>
      <c r="C44" t="s">
        <v>250</v>
      </c>
    </row>
    <row r="45" spans="1:3" ht="15">
      <c r="A45" t="s">
        <v>251</v>
      </c>
      <c r="B45" t="e">
        <f>SUBSTITUTE(ROUND('[2]O1'!#REF!,6),",",".")</f>
        <v>#REF!</v>
      </c>
      <c r="C45" t="s">
        <v>252</v>
      </c>
    </row>
    <row r="46" spans="1:3" ht="15">
      <c r="A46" t="s">
        <v>253</v>
      </c>
      <c r="B46" t="e">
        <f>SUBSTITUTE(ROUND('[2]O1'!I8,6),",",".")</f>
        <v>#REF!</v>
      </c>
      <c r="C46" t="s">
        <v>254</v>
      </c>
    </row>
    <row r="47" spans="1:3" ht="15">
      <c r="A47" t="s">
        <v>255</v>
      </c>
      <c r="B47" t="e">
        <f>IF('[2]O1'!#REF!="si","S",IF('[2]O1'!#REF!="NO","N",""))</f>
        <v>#REF!</v>
      </c>
      <c r="C47" t="s">
        <v>256</v>
      </c>
    </row>
    <row r="48" spans="1:3" ht="15">
      <c r="A48" t="s">
        <v>257</v>
      </c>
      <c r="C48" t="s">
        <v>258</v>
      </c>
    </row>
    <row r="49" spans="1:3" ht="15">
      <c r="A49" t="s">
        <v>259</v>
      </c>
      <c r="B49" t="e">
        <f>SUBSTITUTE(ROUND('[2]O1'!I43,6),",",".")</f>
        <v>#REF!</v>
      </c>
      <c r="C49" t="s">
        <v>260</v>
      </c>
    </row>
    <row r="50" spans="1:3" ht="15">
      <c r="A50" t="s">
        <v>261</v>
      </c>
      <c r="B50" t="e">
        <f>IF('[2]O1'!N43="si","S",IF('[2]O1'!N43="NO","N",""))</f>
        <v>#REF!</v>
      </c>
      <c r="C50" t="s">
        <v>262</v>
      </c>
    </row>
    <row r="51" spans="1:3" ht="15">
      <c r="A51" t="s">
        <v>263</v>
      </c>
      <c r="C51" t="s">
        <v>264</v>
      </c>
    </row>
    <row r="52" spans="1:3" ht="15">
      <c r="A52" t="s">
        <v>265</v>
      </c>
      <c r="C52" t="s">
        <v>266</v>
      </c>
    </row>
    <row r="53" spans="1:3" ht="15">
      <c r="A53" t="s">
        <v>267</v>
      </c>
      <c r="C53" t="s">
        <v>268</v>
      </c>
    </row>
    <row r="54" ht="15">
      <c r="A54" t="s">
        <v>269</v>
      </c>
    </row>
    <row r="55" ht="15">
      <c r="A55" t="s">
        <v>270</v>
      </c>
    </row>
    <row r="56" ht="15">
      <c r="A56" t="s">
        <v>271</v>
      </c>
    </row>
    <row r="57" ht="15">
      <c r="A57" t="s">
        <v>272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2:B2"/>
  <sheetViews>
    <sheetView zoomScalePageLayoutView="0" workbookViewId="0" topLeftCell="A1">
      <selection activeCell="A2" sqref="A2:B2"/>
    </sheetView>
  </sheetViews>
  <sheetFormatPr defaultColWidth="11.00390625" defaultRowHeight="15"/>
  <sheetData>
    <row r="2" spans="1:2" ht="21.75" thickBot="1">
      <c r="A2" s="265" t="s">
        <v>279</v>
      </c>
      <c r="B2" s="266">
        <v>1</v>
      </c>
    </row>
    <row r="3" ht="15.75" thickTop="1"/>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Hoja15">
    <tabColor theme="0"/>
    <pageSetUpPr fitToPage="1"/>
  </sheetPr>
  <dimension ref="A2:AA38"/>
  <sheetViews>
    <sheetView showGridLines="0" showZeros="0" view="pageBreakPreview" zoomScale="75" zoomScaleSheetLayoutView="75" zoomScalePageLayoutView="75" workbookViewId="0" topLeftCell="A1">
      <selection activeCell="C3" sqref="C3:F3"/>
    </sheetView>
  </sheetViews>
  <sheetFormatPr defaultColWidth="11.00390625" defaultRowHeight="15"/>
  <cols>
    <col min="1" max="1" width="8.00390625" style="108" customWidth="1"/>
    <col min="2" max="2" width="15.00390625" style="108" customWidth="1"/>
    <col min="3" max="3" width="17.625" style="108" customWidth="1"/>
    <col min="4" max="4" width="11.00390625" style="108" customWidth="1"/>
    <col min="5" max="5" width="15.00390625" style="108" customWidth="1"/>
    <col min="6" max="6" width="13.875" style="108" customWidth="1"/>
    <col min="7" max="7" width="19.25390625" style="108" customWidth="1"/>
    <col min="8" max="8" width="11.00390625" style="108" customWidth="1"/>
    <col min="9" max="9" width="12.00390625" style="108" customWidth="1"/>
    <col min="10" max="10" width="13.125" style="108" bestFit="1" customWidth="1"/>
    <col min="11" max="11" width="12.50390625" style="108" customWidth="1"/>
    <col min="12" max="22" width="0" style="108" hidden="1" customWidth="1"/>
    <col min="23" max="24" width="11.00390625" style="108" customWidth="1"/>
    <col min="25" max="25" width="11.00390625" style="108" hidden="1" customWidth="1"/>
    <col min="26" max="16384" width="11.00390625" style="108" customWidth="1"/>
  </cols>
  <sheetData>
    <row r="1" ht="106.5" customHeight="1"/>
    <row r="2" spans="1:13" s="127" customFormat="1" ht="33" customHeight="1">
      <c r="A2" s="426" t="s">
        <v>113</v>
      </c>
      <c r="B2" s="426"/>
      <c r="C2" s="433"/>
      <c r="D2" s="433"/>
      <c r="E2" s="433"/>
      <c r="F2" s="433"/>
      <c r="G2" s="433"/>
      <c r="H2" s="433"/>
      <c r="I2" s="433"/>
      <c r="J2" s="433"/>
      <c r="K2" s="433"/>
      <c r="L2" s="108"/>
      <c r="M2" s="260" t="s">
        <v>291</v>
      </c>
    </row>
    <row r="3" spans="1:13" s="127" customFormat="1" ht="41.25" customHeight="1">
      <c r="A3" s="426" t="s">
        <v>114</v>
      </c>
      <c r="B3" s="426"/>
      <c r="C3" s="427"/>
      <c r="D3" s="428"/>
      <c r="E3" s="428"/>
      <c r="F3" s="429"/>
      <c r="G3" s="430" t="s">
        <v>292</v>
      </c>
      <c r="H3" s="425"/>
      <c r="I3" s="425"/>
      <c r="J3" s="431"/>
      <c r="K3" s="432"/>
      <c r="M3" s="127" t="s">
        <v>293</v>
      </c>
    </row>
    <row r="4" spans="1:13" s="127" customFormat="1" ht="34.5" customHeight="1">
      <c r="A4" s="424" t="s">
        <v>131</v>
      </c>
      <c r="B4" s="424"/>
      <c r="C4" s="424"/>
      <c r="D4" s="424"/>
      <c r="E4" s="424"/>
      <c r="F4" s="261"/>
      <c r="G4" s="425">
        <f>IF(F4=$M$3,"Código de la Autorización Ambiental integrada","")</f>
      </c>
      <c r="H4" s="425"/>
      <c r="I4" s="425"/>
      <c r="J4" s="425"/>
      <c r="K4" s="262"/>
      <c r="M4" s="127" t="s">
        <v>154</v>
      </c>
    </row>
    <row r="5" spans="1:11" ht="38.25" customHeight="1" thickBot="1">
      <c r="A5" s="305"/>
      <c r="B5" s="263" t="s">
        <v>110</v>
      </c>
      <c r="C5" s="264"/>
      <c r="D5" s="305"/>
      <c r="E5" s="305"/>
      <c r="F5" s="305"/>
      <c r="G5" s="305"/>
      <c r="H5" s="305"/>
      <c r="I5" s="267" t="s">
        <v>278</v>
      </c>
      <c r="J5" s="392"/>
      <c r="K5" s="393"/>
    </row>
    <row r="6" spans="1:23" s="122" customFormat="1" ht="18.75" customHeight="1" thickTop="1">
      <c r="A6" s="402" t="s">
        <v>111</v>
      </c>
      <c r="B6" s="402"/>
      <c r="E6" s="154"/>
      <c r="F6" s="154"/>
      <c r="G6" s="154"/>
      <c r="H6" s="154"/>
      <c r="I6" s="154"/>
      <c r="J6" s="154"/>
      <c r="K6" s="154"/>
      <c r="L6" s="134"/>
      <c r="M6" s="134"/>
      <c r="N6" s="134"/>
      <c r="O6" s="134"/>
      <c r="P6" s="134"/>
      <c r="Q6" s="134"/>
      <c r="R6" s="134"/>
      <c r="S6" s="134"/>
      <c r="T6" s="134"/>
      <c r="U6" s="134"/>
      <c r="V6" s="134"/>
      <c r="W6" s="134"/>
    </row>
    <row r="7" spans="1:23" s="122" customFormat="1" ht="33.75" customHeight="1">
      <c r="A7" s="402"/>
      <c r="B7" s="402"/>
      <c r="C7" s="154">
        <f>INSTRUCCIONES!A6</f>
        <v>7</v>
      </c>
      <c r="D7" s="408" t="str">
        <f>INSTRUCCIONES!C6</f>
        <v>Recubrimiento de bobinas (&gt;25 t/ año)</v>
      </c>
      <c r="E7" s="408"/>
      <c r="F7" s="408"/>
      <c r="G7" s="408"/>
      <c r="H7" s="408"/>
      <c r="I7" s="408"/>
      <c r="J7" s="408"/>
      <c r="K7" s="408"/>
      <c r="L7" s="134">
        <v>25000</v>
      </c>
      <c r="M7" s="136"/>
      <c r="N7" s="134"/>
      <c r="O7" s="134"/>
      <c r="P7" s="134"/>
      <c r="Q7" s="134"/>
      <c r="R7" s="134"/>
      <c r="S7" s="134"/>
      <c r="T7" s="134"/>
      <c r="U7" s="134"/>
      <c r="V7" s="134"/>
      <c r="W7" s="134"/>
    </row>
    <row r="8" spans="1:23" s="122" customFormat="1" ht="11.25" customHeight="1">
      <c r="A8" s="134"/>
      <c r="B8" s="131"/>
      <c r="C8" s="134"/>
      <c r="D8" s="408"/>
      <c r="E8" s="408"/>
      <c r="F8" s="408"/>
      <c r="G8" s="408"/>
      <c r="H8" s="408"/>
      <c r="I8" s="408"/>
      <c r="J8" s="408"/>
      <c r="K8" s="408"/>
      <c r="L8" s="134"/>
      <c r="M8" s="131"/>
      <c r="N8" s="134"/>
      <c r="O8" s="134"/>
      <c r="P8" s="134"/>
      <c r="Q8" s="134"/>
      <c r="R8" s="134"/>
      <c r="S8" s="134"/>
      <c r="T8" s="134"/>
      <c r="U8" s="134"/>
      <c r="V8" s="134"/>
      <c r="W8" s="134"/>
    </row>
    <row r="9" spans="1:23" s="122" customFormat="1" ht="19.5">
      <c r="A9" s="134"/>
      <c r="B9" s="27" t="s">
        <v>112</v>
      </c>
      <c r="C9" s="131"/>
      <c r="D9" s="131"/>
      <c r="E9" s="131"/>
      <c r="F9" s="131"/>
      <c r="G9" s="131"/>
      <c r="H9" s="27"/>
      <c r="I9" s="134"/>
      <c r="J9" s="134"/>
      <c r="K9" s="217" t="s">
        <v>30</v>
      </c>
      <c r="L9" s="134"/>
      <c r="M9" s="143" t="s">
        <v>89</v>
      </c>
      <c r="N9" s="134"/>
      <c r="O9" s="134"/>
      <c r="P9" s="134"/>
      <c r="Q9" s="143" t="s">
        <v>85</v>
      </c>
      <c r="R9" s="143" t="s">
        <v>21</v>
      </c>
      <c r="S9" s="143" t="s">
        <v>24</v>
      </c>
      <c r="T9" s="143" t="s">
        <v>28</v>
      </c>
      <c r="U9" s="134"/>
      <c r="V9" s="134"/>
      <c r="W9" s="134"/>
    </row>
    <row r="10" spans="1:23" s="122" customFormat="1" ht="17.25" customHeight="1">
      <c r="A10" s="134"/>
      <c r="B10" s="131"/>
      <c r="C10" s="143"/>
      <c r="D10" s="134"/>
      <c r="E10" s="134"/>
      <c r="F10" s="134"/>
      <c r="G10" s="131"/>
      <c r="H10" s="27"/>
      <c r="I10" s="134"/>
      <c r="J10" s="134"/>
      <c r="K10" s="218" t="s">
        <v>29</v>
      </c>
      <c r="L10" s="134"/>
      <c r="M10" s="403" t="s">
        <v>96</v>
      </c>
      <c r="N10" s="403"/>
      <c r="O10" s="403"/>
      <c r="P10" s="403"/>
      <c r="Q10" s="134" t="s">
        <v>86</v>
      </c>
      <c r="R10" s="215">
        <v>100</v>
      </c>
      <c r="S10" s="215">
        <v>30</v>
      </c>
      <c r="T10" s="215"/>
      <c r="U10" s="134"/>
      <c r="V10" s="134"/>
      <c r="W10" s="134"/>
    </row>
    <row r="11" spans="1:23" s="122" customFormat="1" ht="19.5">
      <c r="A11" s="134"/>
      <c r="B11" s="134"/>
      <c r="C11" s="409"/>
      <c r="D11" s="410"/>
      <c r="E11" s="410"/>
      <c r="F11" s="410"/>
      <c r="G11" s="410"/>
      <c r="H11" s="410"/>
      <c r="I11" s="410"/>
      <c r="J11" s="411"/>
      <c r="K11" s="149"/>
      <c r="L11" s="134"/>
      <c r="M11" s="403" t="s">
        <v>97</v>
      </c>
      <c r="N11" s="403"/>
      <c r="O11" s="403"/>
      <c r="P11" s="403"/>
      <c r="Q11" s="134" t="s">
        <v>87</v>
      </c>
      <c r="R11" s="215">
        <v>20</v>
      </c>
      <c r="S11" s="215">
        <v>30</v>
      </c>
      <c r="T11" s="215"/>
      <c r="U11" s="134"/>
      <c r="V11" s="134"/>
      <c r="W11" s="134"/>
    </row>
    <row r="12" spans="1:23" s="122" customFormat="1" ht="19.5">
      <c r="A12" s="134"/>
      <c r="B12" s="134"/>
      <c r="C12" s="409"/>
      <c r="D12" s="410"/>
      <c r="E12" s="410"/>
      <c r="F12" s="410"/>
      <c r="G12" s="410"/>
      <c r="H12" s="410"/>
      <c r="I12" s="410"/>
      <c r="J12" s="411"/>
      <c r="K12" s="149"/>
      <c r="L12" s="134"/>
      <c r="M12" s="403" t="s">
        <v>84</v>
      </c>
      <c r="N12" s="403"/>
      <c r="O12" s="403"/>
      <c r="P12" s="403"/>
      <c r="Q12" s="221"/>
      <c r="R12" s="215">
        <v>75</v>
      </c>
      <c r="S12" s="215">
        <v>10</v>
      </c>
      <c r="T12" s="215"/>
      <c r="U12" s="134"/>
      <c r="V12" s="134"/>
      <c r="W12" s="134"/>
    </row>
    <row r="13" spans="1:23" s="122" customFormat="1" ht="137.25" thickBot="1">
      <c r="A13" s="135"/>
      <c r="B13" s="137"/>
      <c r="C13" s="137"/>
      <c r="D13" s="137"/>
      <c r="E13" s="137"/>
      <c r="F13" s="135"/>
      <c r="G13" s="135"/>
      <c r="H13" s="135"/>
      <c r="I13" s="135"/>
      <c r="J13" s="135"/>
      <c r="K13" s="135"/>
      <c r="L13" s="134"/>
      <c r="M13" s="403" t="s">
        <v>98</v>
      </c>
      <c r="N13" s="403"/>
      <c r="O13" s="403"/>
      <c r="P13" s="403"/>
      <c r="Q13" s="222" t="s">
        <v>86</v>
      </c>
      <c r="R13" s="215">
        <v>100</v>
      </c>
      <c r="S13" s="215">
        <v>25</v>
      </c>
      <c r="T13" s="215"/>
      <c r="U13" s="134"/>
      <c r="V13" s="134"/>
      <c r="W13" s="134"/>
    </row>
    <row r="14" spans="4:23" ht="78">
      <c r="D14" s="23" t="s">
        <v>132</v>
      </c>
      <c r="E14" s="51"/>
      <c r="L14" s="306"/>
      <c r="M14" s="403" t="s">
        <v>99</v>
      </c>
      <c r="N14" s="403"/>
      <c r="O14" s="403"/>
      <c r="P14" s="403"/>
      <c r="Q14" s="222" t="s">
        <v>87</v>
      </c>
      <c r="R14" s="215">
        <v>100</v>
      </c>
      <c r="S14" s="215">
        <v>20</v>
      </c>
      <c r="T14" s="215"/>
      <c r="U14" s="306"/>
      <c r="V14" s="306"/>
      <c r="W14" s="306"/>
    </row>
    <row r="15" spans="1:20" s="122" customFormat="1" ht="44.25" customHeight="1">
      <c r="A15" s="394" t="s">
        <v>73</v>
      </c>
      <c r="B15" s="387" t="s">
        <v>294</v>
      </c>
      <c r="C15" s="388"/>
      <c r="D15" s="258">
        <f>'I1'!N3</f>
        <v>0</v>
      </c>
      <c r="E15" s="130"/>
      <c r="M15" s="415" t="s">
        <v>100</v>
      </c>
      <c r="N15" s="416"/>
      <c r="O15" s="416"/>
      <c r="P15" s="417"/>
      <c r="Q15" s="219" t="s">
        <v>88</v>
      </c>
      <c r="R15" s="220">
        <v>100</v>
      </c>
      <c r="S15" s="220">
        <v>20</v>
      </c>
      <c r="T15" s="220"/>
    </row>
    <row r="16" spans="1:20" s="122" customFormat="1" ht="22.5">
      <c r="A16" s="395"/>
      <c r="B16" s="308" t="s">
        <v>280</v>
      </c>
      <c r="C16" s="258">
        <f>'I1'!N8</f>
        <v>0</v>
      </c>
      <c r="D16" s="259"/>
      <c r="E16" s="130"/>
      <c r="F16" s="275"/>
      <c r="G16" s="275"/>
      <c r="H16" s="208"/>
      <c r="I16" s="208"/>
      <c r="J16" s="208"/>
      <c r="K16" s="130"/>
      <c r="M16" s="166"/>
      <c r="N16" s="164"/>
      <c r="O16" s="164"/>
      <c r="P16" s="165"/>
      <c r="Q16" s="53"/>
      <c r="R16" s="55"/>
      <c r="S16" s="55"/>
      <c r="T16" s="55"/>
    </row>
    <row r="17" spans="1:20" s="122" customFormat="1" ht="67.5">
      <c r="A17" s="395"/>
      <c r="B17" s="308" t="s">
        <v>309</v>
      </c>
      <c r="C17" s="258">
        <f>'I1'!N40</f>
        <v>0</v>
      </c>
      <c r="D17" s="259"/>
      <c r="E17" s="130"/>
      <c r="F17" s="275"/>
      <c r="G17" s="275"/>
      <c r="H17" s="208"/>
      <c r="I17" s="208"/>
      <c r="J17" s="208"/>
      <c r="K17" s="130"/>
      <c r="M17" s="166"/>
      <c r="N17" s="164"/>
      <c r="O17" s="164"/>
      <c r="P17" s="165"/>
      <c r="Q17" s="53"/>
      <c r="R17" s="55"/>
      <c r="S17" s="55"/>
      <c r="T17" s="55"/>
    </row>
    <row r="18" spans="1:20" s="122" customFormat="1" ht="22.5">
      <c r="A18" s="396"/>
      <c r="B18" s="308" t="s">
        <v>281</v>
      </c>
      <c r="C18" s="258">
        <f>'I1'!N54</f>
        <v>0</v>
      </c>
      <c r="D18" s="259"/>
      <c r="E18" s="130"/>
      <c r="F18" s="275"/>
      <c r="G18" s="275"/>
      <c r="H18" s="208"/>
      <c r="I18" s="208"/>
      <c r="J18" s="208"/>
      <c r="K18" s="34" t="s">
        <v>132</v>
      </c>
      <c r="M18" s="166"/>
      <c r="N18" s="164"/>
      <c r="O18" s="164"/>
      <c r="P18" s="165"/>
      <c r="Q18" s="53"/>
      <c r="R18" s="55"/>
      <c r="S18" s="55"/>
      <c r="T18" s="55"/>
    </row>
    <row r="19" spans="1:20" s="122" customFormat="1" ht="44.25" customHeight="1">
      <c r="A19" s="216" t="s">
        <v>42</v>
      </c>
      <c r="B19" s="387" t="s">
        <v>297</v>
      </c>
      <c r="C19" s="388"/>
      <c r="D19" s="258">
        <f>'I2'!M3</f>
        <v>0</v>
      </c>
      <c r="E19" s="131"/>
      <c r="F19" s="397" t="s">
        <v>282</v>
      </c>
      <c r="G19" s="398"/>
      <c r="H19" s="404" t="s">
        <v>77</v>
      </c>
      <c r="I19" s="405"/>
      <c r="J19" s="406"/>
      <c r="K19" s="129">
        <f>D15+D19</f>
        <v>0</v>
      </c>
      <c r="M19" s="412" t="s">
        <v>101</v>
      </c>
      <c r="N19" s="413"/>
      <c r="O19" s="413"/>
      <c r="P19" s="414"/>
      <c r="Q19" s="54" t="s">
        <v>90</v>
      </c>
      <c r="R19" s="55" t="s">
        <v>93</v>
      </c>
      <c r="S19" s="55" t="s">
        <v>94</v>
      </c>
      <c r="T19" s="55"/>
    </row>
    <row r="20" spans="1:20" s="122" customFormat="1" ht="44.25" customHeight="1">
      <c r="A20" s="394" t="s">
        <v>43</v>
      </c>
      <c r="B20" s="387" t="s">
        <v>44</v>
      </c>
      <c r="C20" s="388"/>
      <c r="D20" s="258">
        <f>'O1'!AC3</f>
        <v>0</v>
      </c>
      <c r="E20" s="132"/>
      <c r="F20" s="397" t="s">
        <v>283</v>
      </c>
      <c r="G20" s="398"/>
      <c r="H20" s="404" t="s">
        <v>78</v>
      </c>
      <c r="I20" s="405"/>
      <c r="J20" s="406"/>
      <c r="K20" s="129">
        <f>D15-D27</f>
        <v>0</v>
      </c>
      <c r="M20" s="412" t="s">
        <v>102</v>
      </c>
      <c r="N20" s="413"/>
      <c r="O20" s="413"/>
      <c r="P20" s="414"/>
      <c r="Q20" s="54" t="s">
        <v>91</v>
      </c>
      <c r="R20" s="55" t="s">
        <v>93</v>
      </c>
      <c r="S20" s="55" t="s">
        <v>95</v>
      </c>
      <c r="T20" s="55"/>
    </row>
    <row r="21" spans="1:20" s="122" customFormat="1" ht="24.75">
      <c r="A21" s="395"/>
      <c r="B21" s="308" t="s">
        <v>280</v>
      </c>
      <c r="C21" s="258">
        <f>'O1'!AC6</f>
        <v>0</v>
      </c>
      <c r="D21" s="259"/>
      <c r="E21" s="132"/>
      <c r="F21" s="397" t="s">
        <v>284</v>
      </c>
      <c r="G21" s="398"/>
      <c r="H21" s="399" t="s">
        <v>79</v>
      </c>
      <c r="I21" s="400"/>
      <c r="J21" s="401"/>
      <c r="K21" s="129">
        <f>D15-D20-D24-D25-D26-D27</f>
        <v>0</v>
      </c>
      <c r="M21" s="166"/>
      <c r="N21" s="164"/>
      <c r="O21" s="164"/>
      <c r="P21" s="165"/>
      <c r="Q21" s="54"/>
      <c r="R21" s="55"/>
      <c r="S21" s="55"/>
      <c r="T21" s="55"/>
    </row>
    <row r="22" spans="1:20" s="122" customFormat="1" ht="67.5">
      <c r="A22" s="395"/>
      <c r="B22" s="308" t="s">
        <v>309</v>
      </c>
      <c r="C22" s="258">
        <f>'O1'!AC33</f>
        <v>0</v>
      </c>
      <c r="D22" s="259"/>
      <c r="E22" s="132"/>
      <c r="F22" s="397" t="s">
        <v>74</v>
      </c>
      <c r="G22" s="398"/>
      <c r="H22" s="399" t="s">
        <v>76</v>
      </c>
      <c r="I22" s="400"/>
      <c r="J22" s="401"/>
      <c r="K22" s="209">
        <f>IF((D15+D19)&gt;0,K21/(D15+D19),0)</f>
        <v>0</v>
      </c>
      <c r="M22" s="166"/>
      <c r="N22" s="164"/>
      <c r="O22" s="164"/>
      <c r="P22" s="165"/>
      <c r="Q22" s="54"/>
      <c r="R22" s="55"/>
      <c r="S22" s="55"/>
      <c r="T22" s="55"/>
    </row>
    <row r="23" spans="1:20" s="122" customFormat="1" ht="24.75">
      <c r="A23" s="396"/>
      <c r="B23" s="308" t="s">
        <v>281</v>
      </c>
      <c r="C23" s="258">
        <f>'O1'!AC48</f>
        <v>0</v>
      </c>
      <c r="D23" s="259"/>
      <c r="E23" s="132"/>
      <c r="F23" s="397" t="s">
        <v>285</v>
      </c>
      <c r="G23" s="398"/>
      <c r="H23" s="399" t="s">
        <v>75</v>
      </c>
      <c r="I23" s="400"/>
      <c r="J23" s="401"/>
      <c r="K23" s="129">
        <f>K21+D20</f>
        <v>0</v>
      </c>
      <c r="M23" s="166"/>
      <c r="N23" s="164"/>
      <c r="O23" s="164"/>
      <c r="P23" s="165"/>
      <c r="Q23" s="54"/>
      <c r="R23" s="55"/>
      <c r="S23" s="55"/>
      <c r="T23" s="55"/>
    </row>
    <row r="24" spans="1:20" s="122" customFormat="1" ht="63.75" customHeight="1" thickBot="1">
      <c r="A24" s="216" t="s">
        <v>45</v>
      </c>
      <c r="B24" s="387" t="s">
        <v>295</v>
      </c>
      <c r="C24" s="388"/>
      <c r="D24" s="258">
        <f>'O5'!L3</f>
        <v>0</v>
      </c>
      <c r="E24" s="131"/>
      <c r="M24" s="412" t="s">
        <v>92</v>
      </c>
      <c r="N24" s="413"/>
      <c r="O24" s="413"/>
      <c r="P24" s="414"/>
      <c r="Q24" s="54" t="s">
        <v>103</v>
      </c>
      <c r="R24" s="55">
        <v>75</v>
      </c>
      <c r="S24" s="55">
        <v>20</v>
      </c>
      <c r="T24" s="55"/>
    </row>
    <row r="25" spans="1:20" s="122" customFormat="1" ht="44.25" customHeight="1">
      <c r="A25" s="216" t="s">
        <v>46</v>
      </c>
      <c r="B25" s="387" t="s">
        <v>47</v>
      </c>
      <c r="C25" s="388"/>
      <c r="D25" s="258">
        <f>'O6'!I3</f>
        <v>0</v>
      </c>
      <c r="E25" s="131"/>
      <c r="G25" s="418" t="s">
        <v>55</v>
      </c>
      <c r="H25" s="419"/>
      <c r="I25" s="419"/>
      <c r="J25" s="419"/>
      <c r="K25" s="420"/>
      <c r="M25" s="412" t="s">
        <v>92</v>
      </c>
      <c r="N25" s="413"/>
      <c r="O25" s="413"/>
      <c r="P25" s="414"/>
      <c r="Q25" s="54" t="s">
        <v>104</v>
      </c>
      <c r="R25" s="55">
        <v>75</v>
      </c>
      <c r="S25" s="55">
        <v>15</v>
      </c>
      <c r="T25" s="55"/>
    </row>
    <row r="26" spans="1:20" s="122" customFormat="1" ht="44.25" customHeight="1">
      <c r="A26" s="216" t="s">
        <v>48</v>
      </c>
      <c r="B26" s="387" t="s">
        <v>296</v>
      </c>
      <c r="C26" s="388"/>
      <c r="D26" s="258">
        <f>'O7'!K4</f>
        <v>0</v>
      </c>
      <c r="E26" s="131"/>
      <c r="G26" s="212" t="str">
        <f>IF(K20&lt;$L$7,"No se supera el umbral de consumo para esta actividad",0)</f>
        <v>No se supera el umbral de consumo para esta actividad</v>
      </c>
      <c r="H26" s="134"/>
      <c r="I26" s="134"/>
      <c r="J26" s="134"/>
      <c r="K26" s="211"/>
      <c r="M26" s="412" t="s">
        <v>105</v>
      </c>
      <c r="N26" s="413"/>
      <c r="O26" s="413"/>
      <c r="P26" s="414"/>
      <c r="Q26" s="54"/>
      <c r="R26" s="55"/>
      <c r="S26" s="55"/>
      <c r="T26" s="55"/>
    </row>
    <row r="27" spans="1:20" s="122" customFormat="1" ht="44.25" customHeight="1">
      <c r="A27" s="216" t="s">
        <v>49</v>
      </c>
      <c r="B27" s="387" t="s">
        <v>50</v>
      </c>
      <c r="C27" s="388"/>
      <c r="D27" s="258">
        <f>'O8'!L3</f>
        <v>0</v>
      </c>
      <c r="E27" s="131"/>
      <c r="G27" s="212" t="str">
        <f>IF(K20=0,"No se han introducido datos de consumo","")</f>
        <v>No se han introducido datos de consumo</v>
      </c>
      <c r="H27" s="134"/>
      <c r="I27" s="134"/>
      <c r="J27" s="134"/>
      <c r="K27" s="211"/>
      <c r="M27" s="412" t="s">
        <v>106</v>
      </c>
      <c r="N27" s="413"/>
      <c r="O27" s="413"/>
      <c r="P27" s="414"/>
      <c r="Q27" s="54"/>
      <c r="R27" s="55">
        <v>50</v>
      </c>
      <c r="S27" s="55">
        <v>5</v>
      </c>
      <c r="T27" s="55"/>
    </row>
    <row r="28" spans="1:20" s="122" customFormat="1" ht="33">
      <c r="A28" s="248"/>
      <c r="B28" s="307"/>
      <c r="C28" s="307"/>
      <c r="D28" s="130"/>
      <c r="E28" s="131"/>
      <c r="G28" s="212">
        <f>IF($C$31="","*indicar si instalación es existente o nueva","")</f>
      </c>
      <c r="H28" s="134"/>
      <c r="I28" s="134"/>
      <c r="J28" s="134"/>
      <c r="K28" s="211"/>
      <c r="M28" s="166"/>
      <c r="N28" s="164"/>
      <c r="O28" s="164"/>
      <c r="P28" s="165"/>
      <c r="Q28" s="54"/>
      <c r="R28" s="55"/>
      <c r="S28" s="55"/>
      <c r="T28" s="55"/>
    </row>
    <row r="29" spans="7:20" s="122" customFormat="1" ht="44.25" customHeight="1">
      <c r="G29" s="210">
        <f>IF(K22&lt;0,"Error en los datos, difusas no pueden ser negativas","")</f>
      </c>
      <c r="H29" s="134"/>
      <c r="I29" s="134"/>
      <c r="J29" s="134"/>
      <c r="K29" s="211"/>
      <c r="M29" s="412" t="s">
        <v>107</v>
      </c>
      <c r="N29" s="413"/>
      <c r="O29" s="413"/>
      <c r="P29" s="414"/>
      <c r="Q29" s="54"/>
      <c r="R29" s="55"/>
      <c r="S29" s="55"/>
      <c r="T29" s="55"/>
    </row>
    <row r="30" spans="4:25" s="122" customFormat="1" ht="44.25" customHeight="1">
      <c r="D30" s="247" t="s">
        <v>289</v>
      </c>
      <c r="E30" s="247"/>
      <c r="F30" s="134"/>
      <c r="G30" s="298" t="s">
        <v>56</v>
      </c>
      <c r="H30" s="297">
        <f>IF(OR(D20=0,SUM('O1'!AG34:AG61)),0,IF(SUM('O1'!AF35:AF61)&gt;=1,"NO","SI"))</f>
        <v>0</v>
      </c>
      <c r="I30" s="389" t="str">
        <f>IF(D20=0,"No hay datos de emisiones canalizadas",IF(SUM('O1'!AG34:AG100)&gt;=1,"cumplimiento de canalizadas no evaluado ",0))</f>
        <v>No hay datos de emisiones canalizadas</v>
      </c>
      <c r="J30" s="390"/>
      <c r="K30" s="391"/>
      <c r="M30" s="407"/>
      <c r="N30" s="407"/>
      <c r="O30" s="407"/>
      <c r="P30" s="407"/>
      <c r="Q30" s="169"/>
      <c r="R30" s="170"/>
      <c r="S30" s="170"/>
      <c r="T30" s="170"/>
      <c r="Y30" s="122" t="s">
        <v>277</v>
      </c>
    </row>
    <row r="31" spans="1:25" s="122" customFormat="1" ht="44.25" customHeight="1" thickBot="1">
      <c r="A31" s="386" t="s">
        <v>290</v>
      </c>
      <c r="B31" s="386"/>
      <c r="C31" s="309" t="s">
        <v>154</v>
      </c>
      <c r="D31" s="135"/>
      <c r="E31" s="304">
        <f>IF($C$31="","",IF(C31=Y30,0.1,0.05))</f>
        <v>0.05</v>
      </c>
      <c r="F31" s="135"/>
      <c r="G31" s="299" t="s">
        <v>57</v>
      </c>
      <c r="H31" s="300">
        <f>IF(K21&gt;0,IF(K22&gt;E31,"NO","SI"),"")</f>
      </c>
      <c r="I31" s="301" t="str">
        <f>IF(K21=0,"no hay datos",IF(K22&lt;0,"error datos, las emisiones difusas no pueden ser negativas",""))</f>
        <v>no hay datos</v>
      </c>
      <c r="J31" s="302"/>
      <c r="K31" s="303"/>
      <c r="M31" s="213"/>
      <c r="N31" s="213"/>
      <c r="O31" s="213"/>
      <c r="P31" s="213"/>
      <c r="Q31" s="214"/>
      <c r="R31" s="215"/>
      <c r="S31" s="215"/>
      <c r="T31" s="215"/>
      <c r="Y31" s="122" t="s">
        <v>154</v>
      </c>
    </row>
    <row r="32" spans="1:25" s="133" customFormat="1" ht="39" customHeight="1">
      <c r="A32" s="148" t="s">
        <v>155</v>
      </c>
      <c r="B32" s="131"/>
      <c r="C32" s="131"/>
      <c r="D32" s="131"/>
      <c r="E32" s="131"/>
      <c r="F32" s="131"/>
      <c r="G32" s="131"/>
      <c r="H32" s="131"/>
      <c r="I32" s="131"/>
      <c r="J32" s="139"/>
      <c r="K32" s="131"/>
      <c r="L32" s="131"/>
      <c r="M32" s="158"/>
      <c r="N32" s="158"/>
      <c r="O32" s="158"/>
      <c r="P32" s="158"/>
      <c r="Q32" s="140"/>
      <c r="R32" s="141"/>
      <c r="S32" s="141"/>
      <c r="T32" s="141"/>
      <c r="U32" s="131"/>
      <c r="V32" s="131"/>
      <c r="W32" s="131"/>
      <c r="Y32" s="122"/>
    </row>
    <row r="33" spans="1:25" s="133" customFormat="1" ht="39" customHeight="1">
      <c r="A33" s="148"/>
      <c r="B33" s="131" t="s">
        <v>156</v>
      </c>
      <c r="C33" s="131"/>
      <c r="D33" s="383"/>
      <c r="E33" s="384"/>
      <c r="F33" s="384"/>
      <c r="G33" s="384"/>
      <c r="H33" s="384"/>
      <c r="I33" s="384"/>
      <c r="J33" s="384"/>
      <c r="K33" s="384"/>
      <c r="L33" s="131"/>
      <c r="M33" s="158"/>
      <c r="N33" s="158"/>
      <c r="O33" s="158"/>
      <c r="P33" s="158"/>
      <c r="Q33" s="140"/>
      <c r="R33" s="141"/>
      <c r="S33" s="141"/>
      <c r="T33" s="141"/>
      <c r="U33" s="131"/>
      <c r="V33" s="131"/>
      <c r="W33" s="131"/>
      <c r="Y33" s="122"/>
    </row>
    <row r="34" spans="1:27" s="133" customFormat="1" ht="39" customHeight="1" thickBot="1">
      <c r="A34" s="138"/>
      <c r="B34" s="150" t="s">
        <v>157</v>
      </c>
      <c r="C34" s="150"/>
      <c r="D34" s="383"/>
      <c r="E34" s="385"/>
      <c r="F34" s="150" t="s">
        <v>158</v>
      </c>
      <c r="G34" s="383"/>
      <c r="H34" s="384"/>
      <c r="I34" s="384"/>
      <c r="J34" s="384"/>
      <c r="K34" s="384"/>
      <c r="L34" s="131"/>
      <c r="M34" s="158"/>
      <c r="N34" s="158"/>
      <c r="O34" s="158"/>
      <c r="P34" s="158"/>
      <c r="Q34" s="140"/>
      <c r="R34" s="141"/>
      <c r="S34" s="141"/>
      <c r="T34" s="141"/>
      <c r="U34" s="131"/>
      <c r="V34" s="131"/>
      <c r="W34" s="131"/>
      <c r="X34" s="131"/>
      <c r="Y34" s="134"/>
      <c r="Z34" s="131"/>
      <c r="AA34" s="131"/>
    </row>
    <row r="35" spans="1:11" ht="39" customHeight="1" thickBot="1">
      <c r="A35" s="276" t="s">
        <v>298</v>
      </c>
      <c r="B35" s="277"/>
      <c r="C35" s="278"/>
      <c r="D35" s="279"/>
      <c r="E35" s="280"/>
      <c r="F35" s="280"/>
      <c r="G35" s="279"/>
      <c r="H35" s="280"/>
      <c r="I35" s="280"/>
      <c r="J35" s="280"/>
      <c r="K35" s="281"/>
    </row>
    <row r="36" spans="1:11" ht="39" customHeight="1">
      <c r="A36" s="421" t="s">
        <v>139</v>
      </c>
      <c r="B36" s="422"/>
      <c r="C36" s="422"/>
      <c r="D36" s="422"/>
      <c r="E36" s="422"/>
      <c r="F36" s="422"/>
      <c r="G36" s="422"/>
      <c r="H36" s="422"/>
      <c r="I36" s="422"/>
      <c r="J36" s="422"/>
      <c r="K36" s="423"/>
    </row>
    <row r="37" spans="1:11" ht="39" customHeight="1">
      <c r="A37" s="282" t="s">
        <v>3</v>
      </c>
      <c r="B37" s="283"/>
      <c r="C37" s="284"/>
      <c r="D37" s="285"/>
      <c r="E37" s="285"/>
      <c r="F37" s="286"/>
      <c r="G37" s="287" t="s">
        <v>299</v>
      </c>
      <c r="H37" s="288"/>
      <c r="I37" s="289"/>
      <c r="J37" s="289"/>
      <c r="K37" s="290"/>
    </row>
    <row r="38" spans="1:11" ht="39" customHeight="1">
      <c r="A38" s="291"/>
      <c r="B38" s="292"/>
      <c r="C38" s="292"/>
      <c r="D38" s="292"/>
      <c r="E38" s="292"/>
      <c r="F38" s="292"/>
      <c r="G38" s="292"/>
      <c r="H38" s="293"/>
      <c r="I38" s="294"/>
      <c r="J38" s="294"/>
      <c r="K38" s="295"/>
    </row>
  </sheetData>
  <sheetProtection/>
  <mergeCells count="53">
    <mergeCell ref="A36:K36"/>
    <mergeCell ref="A4:E4"/>
    <mergeCell ref="G4:J4"/>
    <mergeCell ref="A2:B2"/>
    <mergeCell ref="A3:B3"/>
    <mergeCell ref="C3:F3"/>
    <mergeCell ref="G3:I3"/>
    <mergeCell ref="J3:K3"/>
    <mergeCell ref="C2:K2"/>
    <mergeCell ref="B20:C20"/>
    <mergeCell ref="M27:P27"/>
    <mergeCell ref="M29:P29"/>
    <mergeCell ref="F23:G23"/>
    <mergeCell ref="M26:P26"/>
    <mergeCell ref="M15:P15"/>
    <mergeCell ref="M19:P19"/>
    <mergeCell ref="M20:P20"/>
    <mergeCell ref="G25:K25"/>
    <mergeCell ref="M30:P30"/>
    <mergeCell ref="D7:K8"/>
    <mergeCell ref="B26:C26"/>
    <mergeCell ref="M11:P11"/>
    <mergeCell ref="M12:P12"/>
    <mergeCell ref="C11:J11"/>
    <mergeCell ref="C12:J12"/>
    <mergeCell ref="M24:P24"/>
    <mergeCell ref="M25:P25"/>
    <mergeCell ref="B24:C24"/>
    <mergeCell ref="M13:P13"/>
    <mergeCell ref="M14:P14"/>
    <mergeCell ref="H22:J22"/>
    <mergeCell ref="B15:C15"/>
    <mergeCell ref="H19:J19"/>
    <mergeCell ref="M10:P10"/>
    <mergeCell ref="F21:G21"/>
    <mergeCell ref="H21:J21"/>
    <mergeCell ref="F22:G22"/>
    <mergeCell ref="H20:J20"/>
    <mergeCell ref="J5:K5"/>
    <mergeCell ref="A15:A18"/>
    <mergeCell ref="A20:A23"/>
    <mergeCell ref="F19:G19"/>
    <mergeCell ref="F20:G20"/>
    <mergeCell ref="H23:J23"/>
    <mergeCell ref="A6:B7"/>
    <mergeCell ref="B19:C19"/>
    <mergeCell ref="D33:K33"/>
    <mergeCell ref="D34:E34"/>
    <mergeCell ref="G34:K34"/>
    <mergeCell ref="A31:B31"/>
    <mergeCell ref="B25:C25"/>
    <mergeCell ref="B27:C27"/>
    <mergeCell ref="I30:K30"/>
  </mergeCells>
  <conditionalFormatting sqref="H30:H31">
    <cfRule type="expression" priority="8" dxfId="2" stopIfTrue="1">
      <formula>"NO"</formula>
    </cfRule>
  </conditionalFormatting>
  <conditionalFormatting sqref="H30:H31">
    <cfRule type="expression" priority="6" dxfId="1" stopIfTrue="1">
      <formula>"NO"</formula>
    </cfRule>
  </conditionalFormatting>
  <conditionalFormatting sqref="K4">
    <cfRule type="expression" priority="3" dxfId="18" stopIfTrue="1">
      <formula>$F$4="SÍ"</formula>
    </cfRule>
  </conditionalFormatting>
  <dataValidations count="2">
    <dataValidation type="list" allowBlank="1" showInputMessage="1" showErrorMessage="1" sqref="C31">
      <formula1>$Y$30:$Y$31</formula1>
    </dataValidation>
    <dataValidation type="list" allowBlank="1" showInputMessage="1" showErrorMessage="1" sqref="F4">
      <formula1>$M$3:$M$5</formula1>
    </dataValidation>
  </dataValidations>
  <printOptions/>
  <pageMargins left="0.7480314960629921" right="0.7480314960629921" top="0.984251968503937" bottom="0.984251968503937" header="0" footer="0"/>
  <pageSetup fitToHeight="1" fitToWidth="1" horizontalDpi="600" verticalDpi="600" orientation="portrait" paperSize="9" scale="47" r:id="rId4"/>
  <drawing r:id="rId3"/>
  <legacyDrawing r:id="rId2"/>
</worksheet>
</file>

<file path=xl/worksheets/sheet2.xml><?xml version="1.0" encoding="utf-8"?>
<worksheet xmlns="http://schemas.openxmlformats.org/spreadsheetml/2006/main" xmlns:r="http://schemas.openxmlformats.org/officeDocument/2006/relationships">
  <sheetPr codeName="Hoja14">
    <tabColor theme="2" tint="-0.09996999800205231"/>
  </sheetPr>
  <dimension ref="A3:G37"/>
  <sheetViews>
    <sheetView showGridLines="0" view="pageBreakPreview" zoomScale="75" zoomScaleSheetLayoutView="75" zoomScalePageLayoutView="0" workbookViewId="0" topLeftCell="A1">
      <selection activeCell="F25" sqref="F25"/>
    </sheetView>
  </sheetViews>
  <sheetFormatPr defaultColWidth="11.00390625" defaultRowHeight="15"/>
  <cols>
    <col min="1" max="1" width="8.00390625" style="0" customWidth="1"/>
    <col min="3" max="3" width="12.125" style="0" customWidth="1"/>
  </cols>
  <sheetData>
    <row r="3" spans="2:6" ht="20.25" thickBot="1">
      <c r="B3" s="14" t="s">
        <v>22</v>
      </c>
      <c r="C3" s="14"/>
      <c r="D3" s="14"/>
      <c r="E3" s="15"/>
      <c r="F3" s="15"/>
    </row>
    <row r="4" spans="1:7" ht="15">
      <c r="A4" s="3"/>
      <c r="B4" s="4"/>
      <c r="C4" s="4"/>
      <c r="D4" s="4"/>
      <c r="E4" s="4"/>
      <c r="F4" s="4"/>
      <c r="G4" s="5"/>
    </row>
    <row r="5" spans="1:7" ht="15">
      <c r="A5" s="6"/>
      <c r="B5" s="2"/>
      <c r="C5" s="2"/>
      <c r="D5" s="2"/>
      <c r="E5" s="2"/>
      <c r="F5" s="2"/>
      <c r="G5" s="7"/>
    </row>
    <row r="6" spans="1:7" ht="15">
      <c r="A6" s="6"/>
      <c r="B6" s="2"/>
      <c r="C6" s="2"/>
      <c r="D6" s="2"/>
      <c r="E6" s="2"/>
      <c r="F6" s="2"/>
      <c r="G6" s="7"/>
    </row>
    <row r="7" spans="1:7" ht="15">
      <c r="A7" s="6"/>
      <c r="B7" s="2"/>
      <c r="C7" s="2"/>
      <c r="D7" s="2"/>
      <c r="E7" s="2"/>
      <c r="F7" s="2"/>
      <c r="G7" s="7"/>
    </row>
    <row r="8" spans="1:7" ht="15">
      <c r="A8" s="6"/>
      <c r="B8" s="2"/>
      <c r="C8" s="2"/>
      <c r="D8" s="2"/>
      <c r="E8" s="2"/>
      <c r="F8" s="2"/>
      <c r="G8" s="7"/>
    </row>
    <row r="9" spans="1:7" ht="15">
      <c r="A9" s="6"/>
      <c r="B9" s="2"/>
      <c r="C9" s="2"/>
      <c r="D9" s="2"/>
      <c r="E9" s="2"/>
      <c r="F9" s="2"/>
      <c r="G9" s="7"/>
    </row>
    <row r="10" spans="1:7" ht="15">
      <c r="A10" s="6"/>
      <c r="B10" s="2"/>
      <c r="C10" s="2"/>
      <c r="D10" s="2"/>
      <c r="E10" s="2"/>
      <c r="F10" s="2"/>
      <c r="G10" s="7"/>
    </row>
    <row r="11" spans="1:7" ht="15">
      <c r="A11" s="6"/>
      <c r="B11" s="2"/>
      <c r="C11" s="2"/>
      <c r="D11" s="2"/>
      <c r="E11" s="2"/>
      <c r="F11" s="2"/>
      <c r="G11" s="7"/>
    </row>
    <row r="12" spans="1:7" ht="15">
      <c r="A12" s="6"/>
      <c r="B12" s="2"/>
      <c r="C12" s="2"/>
      <c r="D12" s="2"/>
      <c r="E12" s="2"/>
      <c r="F12" s="2"/>
      <c r="G12" s="7"/>
    </row>
    <row r="13" spans="1:7" ht="15">
      <c r="A13" s="6"/>
      <c r="B13" s="2"/>
      <c r="C13" s="2"/>
      <c r="D13" s="2"/>
      <c r="E13" s="2"/>
      <c r="F13" s="2"/>
      <c r="G13" s="7"/>
    </row>
    <row r="14" spans="1:7" ht="15">
      <c r="A14" s="6"/>
      <c r="B14" s="2"/>
      <c r="C14" s="2"/>
      <c r="D14" s="2"/>
      <c r="E14" s="2"/>
      <c r="F14" s="2"/>
      <c r="G14" s="7"/>
    </row>
    <row r="15" spans="1:7" ht="15">
      <c r="A15" s="6"/>
      <c r="B15" s="2"/>
      <c r="C15" s="2"/>
      <c r="D15" s="2"/>
      <c r="E15" s="2"/>
      <c r="F15" s="2"/>
      <c r="G15" s="7"/>
    </row>
    <row r="16" spans="1:7" ht="15">
      <c r="A16" s="6"/>
      <c r="B16" s="2"/>
      <c r="C16" s="2"/>
      <c r="D16" s="2"/>
      <c r="E16" s="2"/>
      <c r="F16" s="2"/>
      <c r="G16" s="7"/>
    </row>
    <row r="17" spans="1:7" ht="15">
      <c r="A17" s="6"/>
      <c r="B17" s="2"/>
      <c r="C17" s="2"/>
      <c r="D17" s="2"/>
      <c r="E17" s="2"/>
      <c r="F17" s="2"/>
      <c r="G17" s="7"/>
    </row>
    <row r="18" spans="1:7" ht="15">
      <c r="A18" s="6"/>
      <c r="B18" s="2"/>
      <c r="C18" s="2"/>
      <c r="D18" s="2"/>
      <c r="E18" s="2"/>
      <c r="F18" s="2"/>
      <c r="G18" s="7"/>
    </row>
    <row r="19" spans="1:7" ht="15">
      <c r="A19" s="6"/>
      <c r="B19" s="2"/>
      <c r="C19" s="2"/>
      <c r="D19" s="2"/>
      <c r="E19" s="2"/>
      <c r="F19" s="2"/>
      <c r="G19" s="7"/>
    </row>
    <row r="20" spans="1:7" ht="15">
      <c r="A20" s="6"/>
      <c r="B20" s="2"/>
      <c r="C20" s="2"/>
      <c r="D20" s="2"/>
      <c r="E20" s="2"/>
      <c r="F20" s="2"/>
      <c r="G20" s="7"/>
    </row>
    <row r="21" spans="1:7" ht="16.5">
      <c r="A21" s="6"/>
      <c r="B21" s="10"/>
      <c r="C21" s="2"/>
      <c r="D21" s="2"/>
      <c r="E21" s="2"/>
      <c r="F21" s="2"/>
      <c r="G21" s="7"/>
    </row>
    <row r="22" spans="1:7" ht="15">
      <c r="A22" s="6"/>
      <c r="B22" s="2"/>
      <c r="C22" s="2"/>
      <c r="D22" s="2"/>
      <c r="E22" s="2"/>
      <c r="F22" s="2"/>
      <c r="G22" s="7"/>
    </row>
    <row r="23" spans="1:7" ht="15">
      <c r="A23" s="6"/>
      <c r="B23" s="2"/>
      <c r="C23" s="2"/>
      <c r="D23" s="2"/>
      <c r="E23" s="2"/>
      <c r="F23" s="2"/>
      <c r="G23" s="7"/>
    </row>
    <row r="24" spans="1:7" ht="15.75" thickBot="1">
      <c r="A24" s="8"/>
      <c r="B24" s="1"/>
      <c r="C24" s="1"/>
      <c r="D24" s="1"/>
      <c r="E24" s="1"/>
      <c r="F24" s="1"/>
      <c r="G24" s="9"/>
    </row>
    <row r="25" ht="17.25" thickBot="1">
      <c r="A25" s="12" t="s">
        <v>23</v>
      </c>
    </row>
    <row r="26" spans="1:7" ht="15">
      <c r="A26" s="3" t="e">
        <f>#REF!</f>
        <v>#REF!</v>
      </c>
      <c r="B26" s="4"/>
      <c r="C26" s="4"/>
      <c r="D26" s="4"/>
      <c r="E26" s="4"/>
      <c r="F26" s="4"/>
      <c r="G26" s="5"/>
    </row>
    <row r="27" spans="1:7" ht="15.75" thickBot="1">
      <c r="A27" s="8"/>
      <c r="B27" s="1"/>
      <c r="C27" s="1"/>
      <c r="D27" s="1"/>
      <c r="E27" s="1"/>
      <c r="F27" s="1"/>
      <c r="G27" s="9"/>
    </row>
    <row r="28" ht="15.75" thickBot="1"/>
    <row r="29" spans="1:7" ht="15">
      <c r="A29" s="3"/>
      <c r="B29" s="4"/>
      <c r="C29" s="4"/>
      <c r="D29" s="4"/>
      <c r="E29" s="4"/>
      <c r="F29" s="4"/>
      <c r="G29" s="5"/>
    </row>
    <row r="30" spans="1:7" ht="15.75" thickBot="1">
      <c r="A30" s="8"/>
      <c r="B30" s="1"/>
      <c r="C30" s="1"/>
      <c r="D30" s="1"/>
      <c r="E30" s="1"/>
      <c r="F30" s="1"/>
      <c r="G30" s="9"/>
    </row>
    <row r="33" ht="16.5">
      <c r="B33" s="12" t="s">
        <v>26</v>
      </c>
    </row>
    <row r="37" ht="16.5">
      <c r="B37" s="12"/>
    </row>
  </sheetData>
  <sheetProtection/>
  <printOptions/>
  <pageMargins left="0.75" right="0.75" top="1" bottom="1" header="0" footer="0"/>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2:P29"/>
  <sheetViews>
    <sheetView showGridLines="0" tabSelected="1" view="pageBreakPreview" zoomScale="60" zoomScaleNormal="50" zoomScalePageLayoutView="0" workbookViewId="0" topLeftCell="A1">
      <selection activeCell="A1" sqref="A1"/>
    </sheetView>
  </sheetViews>
  <sheetFormatPr defaultColWidth="11.00390625" defaultRowHeight="15"/>
  <cols>
    <col min="1" max="1" width="5.75390625" style="0" customWidth="1"/>
    <col min="2" max="2" width="2.75390625" style="0" customWidth="1"/>
    <col min="15" max="15" width="17.25390625" style="0" customWidth="1"/>
  </cols>
  <sheetData>
    <row r="2" ht="16.5">
      <c r="L2" s="72"/>
    </row>
    <row r="3" spans="1:12" ht="63.75" customHeight="1">
      <c r="A3" s="151"/>
      <c r="B3" s="151"/>
      <c r="C3" s="151"/>
      <c r="D3" s="151"/>
      <c r="E3" s="151"/>
      <c r="F3" s="151"/>
      <c r="G3" s="151"/>
      <c r="H3" s="151"/>
      <c r="I3" s="151"/>
      <c r="J3" s="151"/>
      <c r="K3" s="151"/>
      <c r="L3" s="151"/>
    </row>
    <row r="4" spans="1:16" ht="15" customHeight="1">
      <c r="A4" s="340" t="s">
        <v>109</v>
      </c>
      <c r="B4" s="340"/>
      <c r="C4" s="340"/>
      <c r="D4" s="340"/>
      <c r="E4" s="340"/>
      <c r="F4" s="340"/>
      <c r="G4" s="340"/>
      <c r="H4" s="340"/>
      <c r="I4" s="340"/>
      <c r="J4" s="340"/>
      <c r="K4" s="340"/>
      <c r="L4" s="340"/>
      <c r="M4" s="340"/>
      <c r="N4" s="340"/>
      <c r="O4" s="340"/>
      <c r="P4" s="340"/>
    </row>
    <row r="5" spans="1:16" ht="43.5" customHeight="1">
      <c r="A5" s="340"/>
      <c r="B5" s="340"/>
      <c r="C5" s="340"/>
      <c r="D5" s="340"/>
      <c r="E5" s="340"/>
      <c r="F5" s="340"/>
      <c r="G5" s="340"/>
      <c r="H5" s="340"/>
      <c r="I5" s="340"/>
      <c r="J5" s="340"/>
      <c r="K5" s="340"/>
      <c r="L5" s="340"/>
      <c r="M5" s="340"/>
      <c r="N5" s="340"/>
      <c r="O5" s="340"/>
      <c r="P5" s="340"/>
    </row>
    <row r="6" spans="1:16" ht="24.75" customHeight="1">
      <c r="A6" s="153">
        <v>7</v>
      </c>
      <c r="B6" s="153" t="s">
        <v>121</v>
      </c>
      <c r="C6" s="339" t="s">
        <v>160</v>
      </c>
      <c r="D6" s="339"/>
      <c r="E6" s="339"/>
      <c r="F6" s="339"/>
      <c r="G6" s="339"/>
      <c r="H6" s="339"/>
      <c r="I6" s="339"/>
      <c r="J6" s="339"/>
      <c r="K6" s="339"/>
      <c r="L6" s="339"/>
      <c r="M6" s="339"/>
      <c r="N6" s="339"/>
      <c r="O6" s="339"/>
      <c r="P6" s="339"/>
    </row>
    <row r="7" spans="1:12" ht="16.5" customHeight="1">
      <c r="A7" s="152"/>
      <c r="B7" s="152"/>
      <c r="C7" s="152"/>
      <c r="D7" s="152"/>
      <c r="E7" s="152"/>
      <c r="F7" s="152"/>
      <c r="G7" s="152"/>
      <c r="H7" s="152"/>
      <c r="L7" s="72"/>
    </row>
    <row r="8" spans="1:15" ht="24.75">
      <c r="A8" s="341" t="s">
        <v>159</v>
      </c>
      <c r="B8" s="341"/>
      <c r="C8" s="341"/>
      <c r="D8" s="341"/>
      <c r="E8" s="341"/>
      <c r="F8" s="341"/>
      <c r="G8" s="341"/>
      <c r="H8" s="341"/>
      <c r="I8" s="341"/>
      <c r="J8" s="341"/>
      <c r="K8" s="341"/>
      <c r="L8" s="341"/>
      <c r="M8" s="341"/>
      <c r="N8" s="341"/>
      <c r="O8" s="341"/>
    </row>
    <row r="9" spans="1:12" ht="18">
      <c r="A9" s="57"/>
      <c r="B9" s="57"/>
      <c r="C9" s="57"/>
      <c r="D9" s="57"/>
      <c r="E9" s="57"/>
      <c r="F9" s="57"/>
      <c r="G9" s="57"/>
      <c r="L9" s="72"/>
    </row>
    <row r="10" spans="1:13" ht="16.5" customHeight="1">
      <c r="A10" s="168" t="s">
        <v>121</v>
      </c>
      <c r="B10" s="338" t="s">
        <v>126</v>
      </c>
      <c r="C10" s="338"/>
      <c r="D10" s="338"/>
      <c r="E10" s="338"/>
      <c r="F10" s="338"/>
      <c r="G10" s="338"/>
      <c r="H10" s="338"/>
      <c r="I10" s="338"/>
      <c r="J10" s="338"/>
      <c r="K10" s="338"/>
      <c r="L10" s="338"/>
      <c r="M10" s="72"/>
    </row>
    <row r="11" spans="1:16" ht="16.5" customHeight="1">
      <c r="A11" s="168" t="s">
        <v>121</v>
      </c>
      <c r="B11" s="338" t="s">
        <v>123</v>
      </c>
      <c r="C11" s="338"/>
      <c r="D11" s="338"/>
      <c r="E11" s="338"/>
      <c r="F11" s="338"/>
      <c r="G11" s="338"/>
      <c r="H11" s="338"/>
      <c r="I11" s="338"/>
      <c r="J11" s="338"/>
      <c r="K11" s="338"/>
      <c r="L11" s="338"/>
      <c r="M11" s="338"/>
      <c r="N11" s="338"/>
      <c r="O11" s="338"/>
      <c r="P11" s="338"/>
    </row>
    <row r="12" spans="1:16" ht="22.5">
      <c r="A12" s="168" t="s">
        <v>121</v>
      </c>
      <c r="B12" s="342" t="s">
        <v>273</v>
      </c>
      <c r="C12" s="342"/>
      <c r="D12" s="342"/>
      <c r="E12" s="342"/>
      <c r="F12" s="342"/>
      <c r="G12" s="342"/>
      <c r="H12" s="342"/>
      <c r="I12" s="342"/>
      <c r="J12" s="342"/>
      <c r="K12" s="342"/>
      <c r="L12" s="342"/>
      <c r="M12" s="342"/>
      <c r="N12" s="342"/>
      <c r="O12" s="342"/>
      <c r="P12" s="342"/>
    </row>
    <row r="13" spans="1:16" ht="16.5" customHeight="1">
      <c r="A13" s="168" t="s">
        <v>121</v>
      </c>
      <c r="B13" s="338" t="s">
        <v>274</v>
      </c>
      <c r="C13" s="338"/>
      <c r="D13" s="338"/>
      <c r="E13" s="338"/>
      <c r="F13" s="338"/>
      <c r="G13" s="338"/>
      <c r="H13" s="338"/>
      <c r="I13" s="338"/>
      <c r="J13" s="338"/>
      <c r="K13" s="338"/>
      <c r="L13" s="338"/>
      <c r="M13" s="338"/>
      <c r="N13" s="338"/>
      <c r="O13" s="338"/>
      <c r="P13" s="338"/>
    </row>
    <row r="14" spans="1:13" ht="22.5">
      <c r="A14" s="168" t="s">
        <v>121</v>
      </c>
      <c r="B14" s="338" t="s">
        <v>124</v>
      </c>
      <c r="C14" s="338"/>
      <c r="D14" s="338"/>
      <c r="E14" s="338"/>
      <c r="F14" s="338"/>
      <c r="G14" s="338"/>
      <c r="H14" s="338"/>
      <c r="I14" s="338"/>
      <c r="J14" s="338"/>
      <c r="K14" s="338"/>
      <c r="L14" s="338"/>
      <c r="M14" s="72"/>
    </row>
    <row r="15" spans="1:13" ht="22.5">
      <c r="A15" s="168" t="s">
        <v>121</v>
      </c>
      <c r="B15" s="123" t="s">
        <v>120</v>
      </c>
      <c r="C15" s="123"/>
      <c r="D15" s="123"/>
      <c r="E15" s="123"/>
      <c r="F15" s="123"/>
      <c r="G15" s="123"/>
      <c r="H15" s="123"/>
      <c r="I15" s="123"/>
      <c r="J15" s="123"/>
      <c r="K15" s="123"/>
      <c r="L15" s="123"/>
      <c r="M15" s="103"/>
    </row>
    <row r="16" spans="1:13" ht="15.75" customHeight="1">
      <c r="A16" s="168"/>
      <c r="B16" s="124" t="s">
        <v>121</v>
      </c>
      <c r="C16" s="338" t="s">
        <v>125</v>
      </c>
      <c r="D16" s="338"/>
      <c r="E16" s="338"/>
      <c r="F16" s="338"/>
      <c r="G16" s="338"/>
      <c r="H16" s="338"/>
      <c r="I16" s="338"/>
      <c r="J16" s="338"/>
      <c r="K16" s="338"/>
      <c r="L16" s="338"/>
      <c r="M16" s="103"/>
    </row>
    <row r="17" spans="1:13" ht="22.5">
      <c r="A17" s="168"/>
      <c r="B17" s="124" t="s">
        <v>121</v>
      </c>
      <c r="C17" s="123" t="s">
        <v>147</v>
      </c>
      <c r="D17" s="123"/>
      <c r="E17" s="123"/>
      <c r="F17" s="123"/>
      <c r="G17" s="123"/>
      <c r="H17" s="123"/>
      <c r="I17" s="123"/>
      <c r="J17" s="123"/>
      <c r="K17" s="123"/>
      <c r="L17" s="123"/>
      <c r="M17" s="72"/>
    </row>
    <row r="18" spans="1:13" ht="22.5">
      <c r="A18" s="168"/>
      <c r="B18" s="123"/>
      <c r="C18" s="123"/>
      <c r="D18" s="123"/>
      <c r="E18" s="123"/>
      <c r="F18" s="123"/>
      <c r="G18" s="123"/>
      <c r="H18" s="123"/>
      <c r="I18" s="123"/>
      <c r="J18" s="123"/>
      <c r="K18" s="123"/>
      <c r="L18" s="123"/>
      <c r="M18" s="104"/>
    </row>
    <row r="19" spans="1:13" ht="22.5">
      <c r="A19" s="168" t="s">
        <v>121</v>
      </c>
      <c r="B19" s="123" t="s">
        <v>145</v>
      </c>
      <c r="C19" s="123"/>
      <c r="D19" s="123"/>
      <c r="E19" s="123"/>
      <c r="F19" s="123"/>
      <c r="G19" s="123"/>
      <c r="H19" s="123"/>
      <c r="I19" s="123"/>
      <c r="J19" s="123"/>
      <c r="K19" s="123"/>
      <c r="L19" s="123"/>
      <c r="M19" s="72"/>
    </row>
    <row r="20" spans="1:13" ht="22.5">
      <c r="A20" s="168"/>
      <c r="B20" s="124" t="s">
        <v>121</v>
      </c>
      <c r="C20" s="123" t="s">
        <v>127</v>
      </c>
      <c r="D20" s="123"/>
      <c r="E20" s="123"/>
      <c r="F20" s="123"/>
      <c r="G20" s="123"/>
      <c r="H20" s="123"/>
      <c r="I20" s="123"/>
      <c r="J20" s="123"/>
      <c r="K20" s="123"/>
      <c r="L20" s="123"/>
      <c r="M20" s="72"/>
    </row>
    <row r="21" spans="1:13" ht="22.5">
      <c r="A21" s="168"/>
      <c r="B21" s="124" t="s">
        <v>121</v>
      </c>
      <c r="C21" s="123" t="s">
        <v>122</v>
      </c>
      <c r="D21" s="123"/>
      <c r="E21" s="123"/>
      <c r="F21" s="123"/>
      <c r="G21" s="123"/>
      <c r="H21" s="123"/>
      <c r="I21" s="123"/>
      <c r="J21" s="123"/>
      <c r="K21" s="123"/>
      <c r="L21" s="123"/>
      <c r="M21" s="72"/>
    </row>
    <row r="22" spans="1:13" ht="22.5">
      <c r="A22" s="168"/>
      <c r="B22" s="125"/>
      <c r="C22" s="126"/>
      <c r="D22" s="126"/>
      <c r="E22" s="126"/>
      <c r="F22" s="126"/>
      <c r="G22" s="126"/>
      <c r="H22" s="126"/>
      <c r="I22" s="126"/>
      <c r="J22" s="126"/>
      <c r="K22" s="126"/>
      <c r="L22" s="126"/>
      <c r="M22" s="72"/>
    </row>
    <row r="23" spans="1:13" ht="22.5">
      <c r="A23" s="168" t="s">
        <v>121</v>
      </c>
      <c r="B23" s="123" t="s">
        <v>140</v>
      </c>
      <c r="M23" s="72"/>
    </row>
    <row r="24" spans="2:13" ht="16.5">
      <c r="B24" s="124" t="s">
        <v>121</v>
      </c>
      <c r="C24" s="142" t="s">
        <v>141</v>
      </c>
      <c r="D24" s="142"/>
      <c r="E24" s="142"/>
      <c r="F24" s="142"/>
      <c r="G24" s="142"/>
      <c r="H24" s="142"/>
      <c r="I24" s="142"/>
      <c r="J24" s="142"/>
      <c r="K24" s="142"/>
      <c r="M24" s="72"/>
    </row>
    <row r="25" spans="2:13" ht="16.5">
      <c r="B25" s="124" t="s">
        <v>121</v>
      </c>
      <c r="C25" s="142" t="s">
        <v>142</v>
      </c>
      <c r="D25" s="142"/>
      <c r="E25" s="142"/>
      <c r="F25" s="142"/>
      <c r="G25" s="142"/>
      <c r="H25" s="142"/>
      <c r="I25" s="142"/>
      <c r="J25" s="142"/>
      <c r="K25" s="142"/>
      <c r="M25" s="72"/>
    </row>
    <row r="26" spans="2:13" ht="16.5">
      <c r="B26" s="124" t="s">
        <v>121</v>
      </c>
      <c r="C26" s="142" t="s">
        <v>143</v>
      </c>
      <c r="D26" s="142"/>
      <c r="E26" s="142"/>
      <c r="F26" s="142"/>
      <c r="G26" s="142"/>
      <c r="H26" s="142"/>
      <c r="I26" s="142"/>
      <c r="J26" s="142"/>
      <c r="K26" s="142"/>
      <c r="M26" s="72"/>
    </row>
    <row r="27" spans="2:13" ht="15">
      <c r="B27" s="124" t="s">
        <v>121</v>
      </c>
      <c r="C27" s="142" t="s">
        <v>144</v>
      </c>
      <c r="D27" s="142"/>
      <c r="E27" s="142"/>
      <c r="F27" s="142"/>
      <c r="G27" s="142"/>
      <c r="H27" s="142"/>
      <c r="I27" s="142"/>
      <c r="J27" s="142"/>
      <c r="K27" s="142"/>
      <c r="M27" s="142"/>
    </row>
    <row r="28" spans="2:13" ht="15">
      <c r="B28" s="124" t="s">
        <v>121</v>
      </c>
      <c r="C28" s="123" t="s">
        <v>148</v>
      </c>
      <c r="D28" s="123"/>
      <c r="E28" s="123"/>
      <c r="F28" s="123"/>
      <c r="G28" s="123"/>
      <c r="H28" s="123"/>
      <c r="I28" s="123"/>
      <c r="J28" s="123"/>
      <c r="K28" s="123"/>
      <c r="M28" s="142"/>
    </row>
    <row r="29" spans="2:13" ht="16.5">
      <c r="B29" s="124" t="s">
        <v>121</v>
      </c>
      <c r="C29" s="123" t="s">
        <v>149</v>
      </c>
      <c r="M29" s="72"/>
    </row>
  </sheetData>
  <sheetProtection/>
  <mergeCells count="9">
    <mergeCell ref="B13:P13"/>
    <mergeCell ref="B14:L14"/>
    <mergeCell ref="C16:L16"/>
    <mergeCell ref="C6:P6"/>
    <mergeCell ref="A4:P5"/>
    <mergeCell ref="A8:O8"/>
    <mergeCell ref="B10:L10"/>
    <mergeCell ref="B11:P11"/>
    <mergeCell ref="B12:P12"/>
  </mergeCells>
  <printOptions/>
  <pageMargins left="0.7" right="0.7" top="0.75" bottom="0.75" header="0.3" footer="0.3"/>
  <pageSetup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codeName="Hoja16"/>
  <dimension ref="A1:O63"/>
  <sheetViews>
    <sheetView showGridLines="0" showZeros="0" view="pageBreakPreview" zoomScale="75" zoomScaleSheetLayoutView="75" zoomScalePageLayoutView="0" workbookViewId="0" topLeftCell="A1">
      <selection activeCell="K29" sqref="K29"/>
    </sheetView>
  </sheetViews>
  <sheetFormatPr defaultColWidth="11.00390625" defaultRowHeight="15"/>
  <cols>
    <col min="1" max="1" width="8.00390625" style="0" customWidth="1"/>
    <col min="2" max="2" width="28.50390625" style="0" customWidth="1"/>
    <col min="3" max="3" width="21.375" style="0" customWidth="1"/>
    <col min="5" max="5" width="10.75390625" style="0" customWidth="1"/>
    <col min="10" max="10" width="13.375" style="0" customWidth="1"/>
    <col min="11" max="11" width="19.375" style="0" customWidth="1"/>
    <col min="12" max="12" width="4.25390625" style="0" customWidth="1"/>
    <col min="13" max="13" width="16.125" style="0" customWidth="1"/>
    <col min="14" max="14" width="14.625" style="0" customWidth="1"/>
  </cols>
  <sheetData>
    <row r="1" spans="1:15" ht="21" customHeight="1">
      <c r="A1" s="2"/>
      <c r="B1" s="2"/>
      <c r="C1" s="2"/>
      <c r="D1" s="2"/>
      <c r="E1" s="2"/>
      <c r="F1" s="2"/>
      <c r="G1" s="2"/>
      <c r="H1" s="2"/>
      <c r="I1" s="2"/>
      <c r="J1" s="2"/>
      <c r="K1" s="2"/>
      <c r="L1" s="2"/>
      <c r="M1" s="2"/>
      <c r="N1" s="2"/>
      <c r="O1" s="2"/>
    </row>
    <row r="2" spans="1:15" s="128" customFormat="1" ht="23.25" thickBot="1">
      <c r="A2" s="270">
        <f>PGD!C2</f>
        <v>0</v>
      </c>
      <c r="B2" s="270"/>
      <c r="C2" s="270"/>
      <c r="D2" s="270"/>
      <c r="E2" s="270"/>
      <c r="F2" s="270"/>
      <c r="G2" s="270"/>
      <c r="H2" s="270"/>
      <c r="I2" s="270"/>
      <c r="J2" s="270"/>
      <c r="K2" s="270"/>
      <c r="L2" s="270"/>
      <c r="M2" s="270" t="s">
        <v>138</v>
      </c>
      <c r="N2" s="270">
        <f>PGD!C5</f>
        <v>0</v>
      </c>
      <c r="O2" s="270"/>
    </row>
    <row r="3" spans="1:15" ht="51" customHeight="1" thickBot="1">
      <c r="A3" s="67" t="s">
        <v>41</v>
      </c>
      <c r="B3" s="343" t="s">
        <v>51</v>
      </c>
      <c r="C3" s="343"/>
      <c r="D3" s="343"/>
      <c r="E3" s="343"/>
      <c r="F3" s="343"/>
      <c r="G3" s="343"/>
      <c r="H3" s="343"/>
      <c r="I3" s="343"/>
      <c r="J3" s="343"/>
      <c r="K3" s="343"/>
      <c r="L3" s="2"/>
      <c r="M3" s="273" t="s">
        <v>52</v>
      </c>
      <c r="N3" s="274">
        <f>N8+N40+N54</f>
        <v>0</v>
      </c>
      <c r="O3" s="231">
        <f>IF(N3=0,"","kg")</f>
      </c>
    </row>
    <row r="4" spans="1:15" ht="16.5" customHeight="1" thickBot="1">
      <c r="A4" s="96"/>
      <c r="B4" s="344"/>
      <c r="C4" s="344"/>
      <c r="D4" s="344"/>
      <c r="E4" s="344"/>
      <c r="F4" s="344"/>
      <c r="G4" s="344"/>
      <c r="H4" s="344"/>
      <c r="I4" s="344"/>
      <c r="J4" s="344"/>
      <c r="K4" s="344"/>
      <c r="L4" s="1"/>
      <c r="M4" s="95"/>
      <c r="N4" s="95"/>
      <c r="O4" s="65"/>
    </row>
    <row r="5" spans="1:15" ht="22.5">
      <c r="A5" s="235" t="s">
        <v>133</v>
      </c>
      <c r="B5" s="236"/>
      <c r="C5" s="236"/>
      <c r="D5" s="236"/>
      <c r="E5" s="236"/>
      <c r="F5" s="236"/>
      <c r="G5" s="236"/>
      <c r="H5" s="236"/>
      <c r="I5" s="236"/>
      <c r="J5" s="236"/>
      <c r="K5" s="236"/>
      <c r="L5" s="237"/>
      <c r="M5" s="237"/>
      <c r="N5" s="237"/>
      <c r="O5" s="237"/>
    </row>
    <row r="6" spans="1:15" ht="22.5">
      <c r="A6" s="116"/>
      <c r="B6" s="22"/>
      <c r="C6" s="22"/>
      <c r="D6" s="22"/>
      <c r="E6" s="22"/>
      <c r="F6" s="22"/>
      <c r="G6" s="22"/>
      <c r="H6" s="22"/>
      <c r="I6" s="22"/>
      <c r="J6" s="22"/>
      <c r="K6" s="22"/>
      <c r="L6" s="56"/>
      <c r="M6" s="56"/>
      <c r="N6" s="56"/>
      <c r="O6" s="56"/>
    </row>
    <row r="7" spans="1:15" ht="23.25" thickBot="1">
      <c r="A7" s="116"/>
      <c r="B7" s="22"/>
      <c r="C7" s="22"/>
      <c r="D7" s="22"/>
      <c r="E7" s="22"/>
      <c r="F7" s="22"/>
      <c r="G7" s="22"/>
      <c r="H7" s="22"/>
      <c r="I7" s="22"/>
      <c r="J7" s="22"/>
      <c r="K7" s="22"/>
      <c r="L7" s="56"/>
      <c r="M7" s="56"/>
      <c r="N7" s="56"/>
      <c r="O7" s="56"/>
    </row>
    <row r="8" spans="1:15" s="22" customFormat="1" ht="18.75" thickBot="1">
      <c r="A8" s="68"/>
      <c r="M8" s="115" t="s">
        <v>40</v>
      </c>
      <c r="N8" s="230">
        <f>SUM(H10:H38)</f>
        <v>0</v>
      </c>
      <c r="O8" s="22">
        <f>IF(N8=0,"","kg")</f>
      </c>
    </row>
    <row r="9" spans="1:10" s="12" customFormat="1" ht="78" customHeight="1">
      <c r="A9" s="69"/>
      <c r="B9" s="171" t="s">
        <v>34</v>
      </c>
      <c r="C9" s="172" t="s">
        <v>128</v>
      </c>
      <c r="D9" s="172" t="s">
        <v>118</v>
      </c>
      <c r="E9" s="172" t="s">
        <v>119</v>
      </c>
      <c r="F9" s="173" t="s">
        <v>37</v>
      </c>
      <c r="G9" s="171" t="s">
        <v>38</v>
      </c>
      <c r="H9" s="345" t="s">
        <v>286</v>
      </c>
      <c r="I9" s="345"/>
      <c r="J9" s="12" t="s">
        <v>134</v>
      </c>
    </row>
    <row r="10" spans="1:14" ht="16.5">
      <c r="A10" s="6"/>
      <c r="B10" s="59"/>
      <c r="C10" s="59"/>
      <c r="D10" s="59"/>
      <c r="E10" s="59"/>
      <c r="F10" s="59"/>
      <c r="G10" s="113"/>
      <c r="H10" s="233">
        <f aca="true" t="shared" si="0" ref="H10:H34">IF(D10-E10+F10&lt;0,"error en los datos introducidos",IF(OR(D10&gt;0,E10&gt;0,F10&gt;0),IF(G10&gt;0,G10*(D10+F10-E10),"error introducir el % de COV"),0))</f>
        <v>0</v>
      </c>
      <c r="I10" s="234"/>
      <c r="J10" s="22">
        <f>IF(H10=0,"","kg")</f>
      </c>
      <c r="N10" s="2"/>
    </row>
    <row r="11" spans="1:14" ht="16.5">
      <c r="A11" s="6"/>
      <c r="B11" s="61"/>
      <c r="C11" s="61"/>
      <c r="D11" s="61"/>
      <c r="E11" s="61"/>
      <c r="F11" s="61"/>
      <c r="G11" s="101"/>
      <c r="H11" s="233">
        <f t="shared" si="0"/>
        <v>0</v>
      </c>
      <c r="I11" s="234"/>
      <c r="J11" s="22">
        <f aca="true" t="shared" si="1" ref="J11:J34">IF(H11=0,"","kg")</f>
      </c>
      <c r="N11" s="2"/>
    </row>
    <row r="12" spans="1:14" ht="16.5">
      <c r="A12" s="6"/>
      <c r="B12" s="61"/>
      <c r="C12" s="61"/>
      <c r="D12" s="61"/>
      <c r="E12" s="61"/>
      <c r="F12" s="61"/>
      <c r="G12" s="101"/>
      <c r="H12" s="233">
        <f t="shared" si="0"/>
        <v>0</v>
      </c>
      <c r="I12" s="234"/>
      <c r="J12" s="22">
        <f t="shared" si="1"/>
      </c>
      <c r="N12" s="2"/>
    </row>
    <row r="13" spans="1:14" ht="16.5">
      <c r="A13" s="6"/>
      <c r="B13" s="61"/>
      <c r="C13" s="61"/>
      <c r="D13" s="61"/>
      <c r="E13" s="61"/>
      <c r="F13" s="61"/>
      <c r="G13" s="107"/>
      <c r="H13" s="233">
        <f t="shared" si="0"/>
        <v>0</v>
      </c>
      <c r="I13" s="234"/>
      <c r="J13" s="22">
        <f t="shared" si="1"/>
      </c>
      <c r="N13" s="2"/>
    </row>
    <row r="14" spans="1:14" ht="16.5">
      <c r="A14" s="6"/>
      <c r="B14" s="61"/>
      <c r="C14" s="61"/>
      <c r="D14" s="61"/>
      <c r="E14" s="61"/>
      <c r="F14" s="61"/>
      <c r="G14" s="102"/>
      <c r="H14" s="233">
        <f t="shared" si="0"/>
        <v>0</v>
      </c>
      <c r="I14" s="234"/>
      <c r="J14" s="22">
        <f t="shared" si="1"/>
      </c>
      <c r="N14" s="2"/>
    </row>
    <row r="15" spans="1:14" ht="16.5">
      <c r="A15" s="6"/>
      <c r="B15" s="61"/>
      <c r="C15" s="61"/>
      <c r="D15" s="61"/>
      <c r="E15" s="61"/>
      <c r="F15" s="61"/>
      <c r="G15" s="102"/>
      <c r="H15" s="233">
        <f t="shared" si="0"/>
        <v>0</v>
      </c>
      <c r="I15" s="234"/>
      <c r="J15" s="22">
        <f t="shared" si="1"/>
      </c>
      <c r="N15" s="2"/>
    </row>
    <row r="16" spans="1:14" ht="16.5">
      <c r="A16" s="6"/>
      <c r="B16" s="61"/>
      <c r="C16" s="61"/>
      <c r="D16" s="61"/>
      <c r="E16" s="61"/>
      <c r="F16" s="61"/>
      <c r="G16" s="102"/>
      <c r="H16" s="233">
        <f t="shared" si="0"/>
        <v>0</v>
      </c>
      <c r="I16" s="234"/>
      <c r="J16" s="22">
        <f t="shared" si="1"/>
      </c>
      <c r="N16" s="2"/>
    </row>
    <row r="17" spans="1:14" ht="16.5">
      <c r="A17" s="6"/>
      <c r="B17" s="61"/>
      <c r="C17" s="61"/>
      <c r="D17" s="61"/>
      <c r="E17" s="61"/>
      <c r="F17" s="61"/>
      <c r="G17" s="102"/>
      <c r="H17" s="233">
        <f t="shared" si="0"/>
        <v>0</v>
      </c>
      <c r="I17" s="234"/>
      <c r="J17" s="22">
        <f t="shared" si="1"/>
      </c>
      <c r="N17" s="2"/>
    </row>
    <row r="18" spans="1:14" ht="16.5">
      <c r="A18" s="6"/>
      <c r="B18" s="61"/>
      <c r="C18" s="61"/>
      <c r="D18" s="61"/>
      <c r="E18" s="61"/>
      <c r="F18" s="61"/>
      <c r="G18" s="102"/>
      <c r="H18" s="233">
        <f t="shared" si="0"/>
        <v>0</v>
      </c>
      <c r="I18" s="234"/>
      <c r="J18" s="22">
        <f t="shared" si="1"/>
      </c>
      <c r="N18" s="2"/>
    </row>
    <row r="19" spans="1:14" ht="16.5">
      <c r="A19" s="6"/>
      <c r="B19" s="61"/>
      <c r="C19" s="61"/>
      <c r="D19" s="61"/>
      <c r="E19" s="61"/>
      <c r="F19" s="61"/>
      <c r="G19" s="102"/>
      <c r="H19" s="233">
        <f t="shared" si="0"/>
        <v>0</v>
      </c>
      <c r="I19" s="234"/>
      <c r="J19" s="22">
        <f t="shared" si="1"/>
      </c>
      <c r="N19" s="2"/>
    </row>
    <row r="20" spans="1:14" ht="16.5">
      <c r="A20" s="6"/>
      <c r="B20" s="61"/>
      <c r="C20" s="61"/>
      <c r="D20" s="61"/>
      <c r="E20" s="61"/>
      <c r="F20" s="61"/>
      <c r="G20" s="102"/>
      <c r="H20" s="233">
        <f t="shared" si="0"/>
        <v>0</v>
      </c>
      <c r="I20" s="234"/>
      <c r="J20" s="22">
        <f t="shared" si="1"/>
      </c>
      <c r="N20" s="2"/>
    </row>
    <row r="21" spans="1:14" ht="16.5">
      <c r="A21" s="6"/>
      <c r="B21" s="61"/>
      <c r="C21" s="61"/>
      <c r="D21" s="61"/>
      <c r="E21" s="61"/>
      <c r="F21" s="61"/>
      <c r="G21" s="102"/>
      <c r="H21" s="233">
        <f t="shared" si="0"/>
        <v>0</v>
      </c>
      <c r="I21" s="234"/>
      <c r="J21" s="22">
        <f t="shared" si="1"/>
      </c>
      <c r="N21" s="2"/>
    </row>
    <row r="22" spans="1:14" ht="16.5">
      <c r="A22" s="6"/>
      <c r="B22" s="61"/>
      <c r="C22" s="61"/>
      <c r="D22" s="61"/>
      <c r="E22" s="61"/>
      <c r="F22" s="61"/>
      <c r="G22" s="102"/>
      <c r="H22" s="233">
        <f t="shared" si="0"/>
        <v>0</v>
      </c>
      <c r="I22" s="234"/>
      <c r="J22" s="22">
        <f t="shared" si="1"/>
      </c>
      <c r="N22" s="2"/>
    </row>
    <row r="23" spans="1:14" ht="16.5">
      <c r="A23" s="6"/>
      <c r="B23" s="61"/>
      <c r="C23" s="61"/>
      <c r="D23" s="61"/>
      <c r="E23" s="61"/>
      <c r="F23" s="61"/>
      <c r="G23" s="102"/>
      <c r="H23" s="233">
        <f t="shared" si="0"/>
        <v>0</v>
      </c>
      <c r="I23" s="234"/>
      <c r="J23" s="22">
        <f t="shared" si="1"/>
      </c>
      <c r="N23" s="2"/>
    </row>
    <row r="24" spans="1:14" ht="16.5">
      <c r="A24" s="6"/>
      <c r="B24" s="61"/>
      <c r="C24" s="61"/>
      <c r="D24" s="61"/>
      <c r="E24" s="61"/>
      <c r="F24" s="61"/>
      <c r="G24" s="102"/>
      <c r="H24" s="233">
        <f t="shared" si="0"/>
        <v>0</v>
      </c>
      <c r="I24" s="234"/>
      <c r="J24" s="22">
        <f t="shared" si="1"/>
      </c>
      <c r="N24" s="2"/>
    </row>
    <row r="25" spans="1:14" ht="16.5">
      <c r="A25" s="6"/>
      <c r="B25" s="61"/>
      <c r="C25" s="61"/>
      <c r="D25" s="61"/>
      <c r="E25" s="61"/>
      <c r="F25" s="61"/>
      <c r="G25" s="102"/>
      <c r="H25" s="233">
        <f t="shared" si="0"/>
        <v>0</v>
      </c>
      <c r="I25" s="234"/>
      <c r="J25" s="22">
        <f t="shared" si="1"/>
      </c>
      <c r="N25" s="2"/>
    </row>
    <row r="26" spans="1:14" ht="16.5">
      <c r="A26" s="6"/>
      <c r="B26" s="61"/>
      <c r="C26" s="61"/>
      <c r="D26" s="61"/>
      <c r="E26" s="61"/>
      <c r="F26" s="61"/>
      <c r="G26" s="102"/>
      <c r="H26" s="233">
        <f t="shared" si="0"/>
        <v>0</v>
      </c>
      <c r="I26" s="234"/>
      <c r="J26" s="22">
        <f t="shared" si="1"/>
      </c>
      <c r="N26" s="2"/>
    </row>
    <row r="27" spans="1:14" ht="16.5">
      <c r="A27" s="6"/>
      <c r="B27" s="61"/>
      <c r="C27" s="61"/>
      <c r="D27" s="61"/>
      <c r="E27" s="61"/>
      <c r="F27" s="61"/>
      <c r="G27" s="102"/>
      <c r="H27" s="233">
        <f t="shared" si="0"/>
        <v>0</v>
      </c>
      <c r="I27" s="234"/>
      <c r="J27" s="22">
        <f t="shared" si="1"/>
      </c>
      <c r="N27" s="2"/>
    </row>
    <row r="28" spans="1:14" ht="16.5">
      <c r="A28" s="6"/>
      <c r="B28" s="61"/>
      <c r="C28" s="61"/>
      <c r="D28" s="61"/>
      <c r="E28" s="61"/>
      <c r="F28" s="61"/>
      <c r="G28" s="102"/>
      <c r="H28" s="233">
        <f t="shared" si="0"/>
        <v>0</v>
      </c>
      <c r="I28" s="234"/>
      <c r="J28" s="22">
        <f t="shared" si="1"/>
      </c>
      <c r="N28" s="2"/>
    </row>
    <row r="29" spans="1:14" ht="16.5">
      <c r="A29" s="6"/>
      <c r="B29" s="61"/>
      <c r="C29" s="61"/>
      <c r="D29" s="61"/>
      <c r="E29" s="61"/>
      <c r="F29" s="61"/>
      <c r="G29" s="102"/>
      <c r="H29" s="233">
        <f t="shared" si="0"/>
        <v>0</v>
      </c>
      <c r="I29" s="234"/>
      <c r="J29" s="22">
        <f t="shared" si="1"/>
      </c>
      <c r="N29" s="2"/>
    </row>
    <row r="30" spans="1:14" ht="16.5">
      <c r="A30" s="6"/>
      <c r="B30" s="61"/>
      <c r="C30" s="61"/>
      <c r="D30" s="61"/>
      <c r="E30" s="61"/>
      <c r="F30" s="61"/>
      <c r="G30" s="102"/>
      <c r="H30" s="233">
        <f t="shared" si="0"/>
        <v>0</v>
      </c>
      <c r="I30" s="234"/>
      <c r="J30" s="22">
        <f t="shared" si="1"/>
      </c>
      <c r="N30" s="2"/>
    </row>
    <row r="31" spans="1:14" ht="16.5">
      <c r="A31" s="6"/>
      <c r="B31" s="61"/>
      <c r="C31" s="61"/>
      <c r="D31" s="61"/>
      <c r="E31" s="61"/>
      <c r="F31" s="61"/>
      <c r="G31" s="102"/>
      <c r="H31" s="233">
        <f t="shared" si="0"/>
        <v>0</v>
      </c>
      <c r="I31" s="234"/>
      <c r="J31" s="22">
        <f t="shared" si="1"/>
      </c>
      <c r="N31" s="2"/>
    </row>
    <row r="32" spans="1:14" ht="16.5">
      <c r="A32" s="6"/>
      <c r="B32" s="61"/>
      <c r="C32" s="61"/>
      <c r="D32" s="61"/>
      <c r="E32" s="61"/>
      <c r="F32" s="61"/>
      <c r="G32" s="102"/>
      <c r="H32" s="233">
        <f t="shared" si="0"/>
        <v>0</v>
      </c>
      <c r="I32" s="234"/>
      <c r="J32" s="22">
        <f t="shared" si="1"/>
      </c>
      <c r="N32" s="2"/>
    </row>
    <row r="33" spans="1:14" ht="16.5">
      <c r="A33" s="6"/>
      <c r="B33" s="61"/>
      <c r="C33" s="61"/>
      <c r="D33" s="61"/>
      <c r="E33" s="61"/>
      <c r="F33" s="61"/>
      <c r="G33" s="102"/>
      <c r="H33" s="233">
        <f t="shared" si="0"/>
        <v>0</v>
      </c>
      <c r="I33" s="234"/>
      <c r="J33" s="22">
        <f t="shared" si="1"/>
      </c>
      <c r="N33" s="2"/>
    </row>
    <row r="34" spans="1:14" ht="16.5">
      <c r="A34" s="6"/>
      <c r="B34" s="61"/>
      <c r="C34" s="61"/>
      <c r="D34" s="61"/>
      <c r="E34" s="61"/>
      <c r="F34" s="61"/>
      <c r="G34" s="102"/>
      <c r="H34" s="233">
        <f t="shared" si="0"/>
        <v>0</v>
      </c>
      <c r="I34" s="234"/>
      <c r="J34" s="22">
        <f t="shared" si="1"/>
      </c>
      <c r="N34" s="2"/>
    </row>
    <row r="35" spans="1:14" s="56" customFormat="1" ht="15">
      <c r="A35" s="22"/>
      <c r="B35" s="22"/>
      <c r="C35" s="22"/>
      <c r="D35" s="22"/>
      <c r="E35" s="22"/>
      <c r="F35" s="22"/>
      <c r="G35" s="110"/>
      <c r="H35" s="111"/>
      <c r="I35" s="111"/>
      <c r="J35" s="22"/>
      <c r="N35" s="22"/>
    </row>
    <row r="36" spans="1:14" ht="18" customHeight="1">
      <c r="A36" s="348"/>
      <c r="B36" s="348"/>
      <c r="C36" s="348"/>
      <c r="D36" s="348"/>
      <c r="E36" s="348"/>
      <c r="F36" s="348"/>
      <c r="G36" s="348"/>
      <c r="H36" s="348"/>
      <c r="I36" s="348"/>
      <c r="J36" s="348"/>
      <c r="K36" s="348"/>
      <c r="L36" s="348"/>
      <c r="M36" s="348"/>
      <c r="N36" s="348"/>
    </row>
    <row r="37" spans="1:14" s="56" customFormat="1" ht="15" customHeight="1">
      <c r="A37" s="348"/>
      <c r="B37" s="348"/>
      <c r="C37" s="348"/>
      <c r="D37" s="348"/>
      <c r="E37" s="348"/>
      <c r="F37" s="348"/>
      <c r="G37" s="348"/>
      <c r="H37" s="348"/>
      <c r="I37" s="348"/>
      <c r="J37" s="348"/>
      <c r="K37" s="348"/>
      <c r="L37" s="348"/>
      <c r="M37" s="348"/>
      <c r="N37" s="348"/>
    </row>
    <row r="38" spans="1:14" ht="30.75" customHeight="1">
      <c r="A38" s="348"/>
      <c r="B38" s="348"/>
      <c r="C38" s="348"/>
      <c r="D38" s="348"/>
      <c r="E38" s="348"/>
      <c r="F38" s="348"/>
      <c r="G38" s="348"/>
      <c r="H38" s="348"/>
      <c r="I38" s="348"/>
      <c r="J38" s="348"/>
      <c r="K38" s="348"/>
      <c r="L38" s="348"/>
      <c r="M38" s="108"/>
      <c r="N38" s="108"/>
    </row>
    <row r="39" spans="1:15" ht="23.25" thickBot="1">
      <c r="A39" s="235" t="s">
        <v>310</v>
      </c>
      <c r="B39" s="236"/>
      <c r="C39" s="236"/>
      <c r="D39" s="236"/>
      <c r="E39" s="236"/>
      <c r="F39" s="236"/>
      <c r="G39" s="236"/>
      <c r="H39" s="236"/>
      <c r="I39" s="236"/>
      <c r="J39" s="236"/>
      <c r="K39" s="236"/>
      <c r="L39" s="237"/>
      <c r="M39" s="237"/>
      <c r="N39" s="237"/>
      <c r="O39" s="237"/>
    </row>
    <row r="40" spans="1:15" ht="18.75" thickBot="1">
      <c r="A40" s="2"/>
      <c r="B40" s="2"/>
      <c r="C40" s="2"/>
      <c r="D40" s="2"/>
      <c r="E40" s="2"/>
      <c r="F40" s="2"/>
      <c r="G40" s="2"/>
      <c r="H40" s="2"/>
      <c r="I40" s="2"/>
      <c r="J40" s="2"/>
      <c r="M40" s="117" t="s">
        <v>40</v>
      </c>
      <c r="N40" s="232">
        <f>SUM(K42:K54)</f>
        <v>0</v>
      </c>
      <c r="O40" s="118">
        <f>O3</f>
      </c>
    </row>
    <row r="41" spans="1:13" ht="65.25" customHeight="1">
      <c r="A41" s="171" t="s">
        <v>39</v>
      </c>
      <c r="B41" s="171" t="s">
        <v>34</v>
      </c>
      <c r="C41" s="172" t="s">
        <v>128</v>
      </c>
      <c r="D41" s="345" t="s">
        <v>129</v>
      </c>
      <c r="E41" s="345"/>
      <c r="F41" s="174" t="s">
        <v>27</v>
      </c>
      <c r="G41" s="161" t="s">
        <v>35</v>
      </c>
      <c r="H41" s="161" t="s">
        <v>36</v>
      </c>
      <c r="I41" s="173" t="s">
        <v>37</v>
      </c>
      <c r="J41" s="171" t="s">
        <v>38</v>
      </c>
      <c r="K41" s="172" t="s">
        <v>286</v>
      </c>
      <c r="L41" s="240"/>
      <c r="M41" s="12" t="s">
        <v>134</v>
      </c>
    </row>
    <row r="42" spans="1:13" ht="15.75" customHeight="1">
      <c r="A42" s="59"/>
      <c r="B42" s="59"/>
      <c r="C42" s="59"/>
      <c r="D42" s="347"/>
      <c r="E42" s="347"/>
      <c r="F42" s="59"/>
      <c r="G42" s="59"/>
      <c r="H42" s="59"/>
      <c r="I42" s="59"/>
      <c r="J42" s="112"/>
      <c r="K42" s="238">
        <f aca="true" t="shared" si="2" ref="K42:K50">IF(G42-H42+I42&lt;0,"error en los datos introducidos",IF(OR(G42&gt;0,H42&gt;0,I42&gt;0),IF(J42&gt;0,J42*(G42+I42-H42),"error introducir el % de COV"),0))</f>
        <v>0</v>
      </c>
      <c r="L42" s="239"/>
      <c r="M42" s="22">
        <f aca="true" t="shared" si="3" ref="M42:M47">IF(K42=0,"","kg")</f>
      </c>
    </row>
    <row r="43" spans="1:13" ht="15.75" customHeight="1">
      <c r="A43" s="61"/>
      <c r="B43" s="61"/>
      <c r="C43" s="61"/>
      <c r="D43" s="346"/>
      <c r="E43" s="346"/>
      <c r="F43" s="61"/>
      <c r="G43" s="61"/>
      <c r="H43" s="61"/>
      <c r="I43" s="61"/>
      <c r="J43" s="106"/>
      <c r="K43" s="238">
        <f t="shared" si="2"/>
        <v>0</v>
      </c>
      <c r="L43" s="239"/>
      <c r="M43" s="22">
        <f t="shared" si="3"/>
      </c>
    </row>
    <row r="44" spans="1:13" ht="16.5">
      <c r="A44" s="61"/>
      <c r="B44" s="61"/>
      <c r="C44" s="61"/>
      <c r="D44" s="346"/>
      <c r="E44" s="346"/>
      <c r="F44" s="61"/>
      <c r="G44" s="61"/>
      <c r="H44" s="61"/>
      <c r="I44" s="61"/>
      <c r="J44" s="106"/>
      <c r="K44" s="238">
        <f t="shared" si="2"/>
        <v>0</v>
      </c>
      <c r="L44" s="239"/>
      <c r="M44" s="22">
        <f t="shared" si="3"/>
      </c>
    </row>
    <row r="45" spans="1:13" ht="16.5">
      <c r="A45" s="61"/>
      <c r="B45" s="61"/>
      <c r="C45" s="61"/>
      <c r="D45" s="346"/>
      <c r="E45" s="346"/>
      <c r="F45" s="61"/>
      <c r="G45" s="61"/>
      <c r="H45" s="61"/>
      <c r="I45" s="61"/>
      <c r="J45" s="106"/>
      <c r="K45" s="238">
        <f t="shared" si="2"/>
        <v>0</v>
      </c>
      <c r="L45" s="239"/>
      <c r="M45" s="22">
        <f t="shared" si="3"/>
      </c>
    </row>
    <row r="46" spans="1:13" ht="16.5">
      <c r="A46" s="61"/>
      <c r="B46" s="61"/>
      <c r="C46" s="61"/>
      <c r="D46" s="346"/>
      <c r="E46" s="346"/>
      <c r="F46" s="61"/>
      <c r="G46" s="61"/>
      <c r="H46" s="61"/>
      <c r="I46" s="61"/>
      <c r="J46" s="106"/>
      <c r="K46" s="238">
        <f t="shared" si="2"/>
        <v>0</v>
      </c>
      <c r="L46" s="239"/>
      <c r="M46" s="22">
        <f t="shared" si="3"/>
      </c>
    </row>
    <row r="47" spans="1:13" ht="16.5">
      <c r="A47" s="61"/>
      <c r="B47" s="61"/>
      <c r="C47" s="61"/>
      <c r="D47" s="346"/>
      <c r="E47" s="346"/>
      <c r="F47" s="61"/>
      <c r="G47" s="61"/>
      <c r="H47" s="61"/>
      <c r="I47" s="61"/>
      <c r="J47" s="106"/>
      <c r="K47" s="238">
        <f t="shared" si="2"/>
        <v>0</v>
      </c>
      <c r="L47" s="239"/>
      <c r="M47" s="22">
        <f t="shared" si="3"/>
      </c>
    </row>
    <row r="48" spans="1:14" s="56" customFormat="1" ht="18">
      <c r="A48" s="61"/>
      <c r="B48" s="61"/>
      <c r="C48" s="61"/>
      <c r="D48" s="346"/>
      <c r="E48" s="346"/>
      <c r="F48" s="61"/>
      <c r="G48" s="61"/>
      <c r="H48" s="61"/>
      <c r="I48" s="61"/>
      <c r="J48" s="106"/>
      <c r="K48" s="238">
        <f t="shared" si="2"/>
        <v>0</v>
      </c>
      <c r="L48" s="239"/>
      <c r="M48" s="228"/>
      <c r="N48" s="228"/>
    </row>
    <row r="49" spans="1:14" ht="18">
      <c r="A49" s="61"/>
      <c r="B49" s="61"/>
      <c r="C49" s="61"/>
      <c r="D49" s="346"/>
      <c r="E49" s="346"/>
      <c r="F49" s="61"/>
      <c r="G49" s="61"/>
      <c r="H49" s="61"/>
      <c r="I49" s="61"/>
      <c r="J49" s="106"/>
      <c r="K49" s="238">
        <f t="shared" si="2"/>
        <v>0</v>
      </c>
      <c r="L49" s="239"/>
      <c r="M49" s="228"/>
      <c r="N49" s="228"/>
    </row>
    <row r="50" spans="1:14" ht="18">
      <c r="A50" s="61"/>
      <c r="B50" s="61"/>
      <c r="C50" s="61"/>
      <c r="D50" s="346"/>
      <c r="E50" s="346"/>
      <c r="F50" s="61"/>
      <c r="G50" s="61"/>
      <c r="H50" s="61"/>
      <c r="I50" s="61"/>
      <c r="J50" s="106"/>
      <c r="K50" s="238">
        <f t="shared" si="2"/>
        <v>0</v>
      </c>
      <c r="L50" s="239"/>
      <c r="M50" s="57"/>
      <c r="N50" s="57"/>
    </row>
    <row r="51" spans="1:12" ht="18.75" customHeight="1">
      <c r="A51" s="228"/>
      <c r="B51" s="228"/>
      <c r="C51" s="228"/>
      <c r="D51" s="228"/>
      <c r="E51" s="228"/>
      <c r="F51" s="228"/>
      <c r="G51" s="228"/>
      <c r="H51" s="228"/>
      <c r="I51" s="228"/>
      <c r="J51" s="228"/>
      <c r="K51" s="228"/>
      <c r="L51" s="228"/>
    </row>
    <row r="52" spans="1:15" ht="22.5" customHeight="1">
      <c r="A52" s="235" t="s">
        <v>313</v>
      </c>
      <c r="B52" s="236"/>
      <c r="C52" s="236"/>
      <c r="D52" s="236"/>
      <c r="E52" s="236"/>
      <c r="F52" s="236"/>
      <c r="G52" s="236"/>
      <c r="H52" s="236"/>
      <c r="I52" s="236"/>
      <c r="J52" s="236"/>
      <c r="K52" s="236"/>
      <c r="L52" s="237"/>
      <c r="M52" s="237"/>
      <c r="N52" s="237"/>
      <c r="O52" s="237"/>
    </row>
    <row r="53" spans="1:15" ht="17.25" customHeight="1" thickBot="1">
      <c r="A53" s="235"/>
      <c r="B53" s="236"/>
      <c r="C53" s="236"/>
      <c r="D53" s="236"/>
      <c r="E53" s="236"/>
      <c r="F53" s="236"/>
      <c r="G53" s="236"/>
      <c r="H53" s="236"/>
      <c r="I53" s="236"/>
      <c r="J53" s="236"/>
      <c r="K53" s="236"/>
      <c r="L53" s="237"/>
      <c r="M53" s="237"/>
      <c r="N53" s="237"/>
      <c r="O53" s="237"/>
    </row>
    <row r="54" spans="1:15" ht="17.25" customHeight="1" thickBot="1">
      <c r="A54" s="119"/>
      <c r="B54" s="119"/>
      <c r="C54" s="119"/>
      <c r="D54" s="119"/>
      <c r="E54" s="119"/>
      <c r="F54" s="119"/>
      <c r="G54" s="119"/>
      <c r="H54" s="119"/>
      <c r="I54" s="119"/>
      <c r="J54" s="119"/>
      <c r="K54" s="119"/>
      <c r="L54" s="119"/>
      <c r="M54" s="120" t="s">
        <v>40</v>
      </c>
      <c r="N54" s="232">
        <f>SUM(K56:K101)</f>
        <v>0</v>
      </c>
      <c r="O54" s="118">
        <f>O3</f>
      </c>
    </row>
    <row r="55" spans="1:13" ht="50.25" customHeight="1">
      <c r="A55" s="171" t="s">
        <v>39</v>
      </c>
      <c r="B55" s="171" t="s">
        <v>34</v>
      </c>
      <c r="C55" s="172" t="s">
        <v>128</v>
      </c>
      <c r="D55" s="345" t="s">
        <v>129</v>
      </c>
      <c r="E55" s="345"/>
      <c r="F55" s="174" t="s">
        <v>27</v>
      </c>
      <c r="G55" s="161" t="s">
        <v>35</v>
      </c>
      <c r="H55" s="161" t="s">
        <v>36</v>
      </c>
      <c r="I55" s="173" t="s">
        <v>37</v>
      </c>
      <c r="J55" s="171" t="s">
        <v>38</v>
      </c>
      <c r="K55" s="172" t="s">
        <v>286</v>
      </c>
      <c r="L55" s="240"/>
      <c r="M55" s="12" t="s">
        <v>134</v>
      </c>
    </row>
    <row r="56" spans="1:13" ht="16.5">
      <c r="A56" s="59"/>
      <c r="B56" s="59"/>
      <c r="C56" s="59"/>
      <c r="D56" s="347"/>
      <c r="E56" s="347"/>
      <c r="F56" s="59"/>
      <c r="G56" s="59"/>
      <c r="H56" s="59"/>
      <c r="I56" s="59"/>
      <c r="J56" s="112"/>
      <c r="K56" s="238">
        <f aca="true" t="shared" si="4" ref="K56:K61">IF(G56-H56+I56&lt;0,"error en los datos introducidos",IF(OR(G56&gt;0,H56&gt;0,I56&gt;0),IF(J56&gt;0,J56*(G56+I56-H56),"error introducir el % de COV"),0))</f>
        <v>0</v>
      </c>
      <c r="L56" s="239"/>
      <c r="M56" s="22">
        <f>IF(K56=0,"","kg")</f>
      </c>
    </row>
    <row r="57" spans="1:13" ht="16.5">
      <c r="A57" s="61"/>
      <c r="B57" s="61"/>
      <c r="C57" s="61"/>
      <c r="D57" s="346"/>
      <c r="E57" s="346"/>
      <c r="F57" s="61"/>
      <c r="G57" s="61"/>
      <c r="H57" s="61"/>
      <c r="I57" s="61"/>
      <c r="J57" s="106"/>
      <c r="K57" s="238">
        <f t="shared" si="4"/>
        <v>0</v>
      </c>
      <c r="L57" s="239"/>
      <c r="M57" s="22"/>
    </row>
    <row r="58" spans="1:13" ht="16.5">
      <c r="A58" s="61"/>
      <c r="B58" s="61"/>
      <c r="C58" s="61"/>
      <c r="D58" s="346"/>
      <c r="E58" s="346"/>
      <c r="F58" s="61"/>
      <c r="G58" s="61"/>
      <c r="H58" s="61"/>
      <c r="I58" s="61"/>
      <c r="J58" s="106"/>
      <c r="K58" s="238">
        <f t="shared" si="4"/>
        <v>0</v>
      </c>
      <c r="L58" s="239"/>
      <c r="M58" s="22"/>
    </row>
    <row r="59" spans="1:13" ht="16.5">
      <c r="A59" s="61"/>
      <c r="B59" s="61"/>
      <c r="C59" s="61"/>
      <c r="D59" s="346"/>
      <c r="E59" s="346"/>
      <c r="F59" s="61"/>
      <c r="G59" s="61"/>
      <c r="H59" s="61"/>
      <c r="I59" s="61"/>
      <c r="J59" s="106"/>
      <c r="K59" s="238">
        <f t="shared" si="4"/>
        <v>0</v>
      </c>
      <c r="L59" s="239"/>
      <c r="M59" s="22"/>
    </row>
    <row r="60" spans="1:14" s="56" customFormat="1" ht="18">
      <c r="A60" s="61"/>
      <c r="B60" s="61"/>
      <c r="C60" s="61"/>
      <c r="D60" s="346"/>
      <c r="E60" s="346"/>
      <c r="F60" s="61"/>
      <c r="G60" s="61"/>
      <c r="H60" s="61"/>
      <c r="I60" s="61"/>
      <c r="J60" s="106"/>
      <c r="K60" s="238">
        <f t="shared" si="4"/>
        <v>0</v>
      </c>
      <c r="L60" s="239"/>
      <c r="M60" s="228"/>
      <c r="N60" s="228"/>
    </row>
    <row r="61" spans="1:14" ht="18">
      <c r="A61" s="61"/>
      <c r="B61" s="61"/>
      <c r="C61" s="61"/>
      <c r="D61" s="346"/>
      <c r="E61" s="346"/>
      <c r="F61" s="61"/>
      <c r="G61" s="61"/>
      <c r="H61" s="61"/>
      <c r="I61" s="61"/>
      <c r="J61" s="106"/>
      <c r="K61" s="238">
        <f t="shared" si="4"/>
        <v>0</v>
      </c>
      <c r="L61" s="239"/>
      <c r="M61" s="229"/>
      <c r="N61" s="229"/>
    </row>
    <row r="62" spans="1:14" ht="18">
      <c r="A62" s="229"/>
      <c r="B62" s="229"/>
      <c r="C62" s="229"/>
      <c r="D62" s="229"/>
      <c r="E62" s="229"/>
      <c r="F62" s="229"/>
      <c r="G62" s="229"/>
      <c r="H62" s="229"/>
      <c r="I62" s="229"/>
      <c r="J62" s="229"/>
      <c r="K62" s="229"/>
      <c r="L62" s="229"/>
      <c r="M62" s="229"/>
      <c r="N62" s="229"/>
    </row>
    <row r="63" spans="1:14" ht="18">
      <c r="A63" s="348"/>
      <c r="B63" s="348"/>
      <c r="C63" s="348"/>
      <c r="D63" s="348"/>
      <c r="E63" s="348"/>
      <c r="F63" s="348"/>
      <c r="G63" s="348"/>
      <c r="H63" s="348"/>
      <c r="I63" s="348"/>
      <c r="J63" s="348"/>
      <c r="K63" s="348"/>
      <c r="L63" s="348"/>
      <c r="M63" s="348"/>
      <c r="N63" s="348"/>
    </row>
  </sheetData>
  <sheetProtection/>
  <mergeCells count="23">
    <mergeCell ref="D48:E48"/>
    <mergeCell ref="D49:E49"/>
    <mergeCell ref="D50:E50"/>
    <mergeCell ref="D55:E55"/>
    <mergeCell ref="A38:L38"/>
    <mergeCell ref="D47:E47"/>
    <mergeCell ref="D43:E43"/>
    <mergeCell ref="A63:N63"/>
    <mergeCell ref="D59:E59"/>
    <mergeCell ref="D57:E57"/>
    <mergeCell ref="D58:E58"/>
    <mergeCell ref="D56:E56"/>
    <mergeCell ref="D60:E60"/>
    <mergeCell ref="D61:E61"/>
    <mergeCell ref="B3:K4"/>
    <mergeCell ref="H9:I9"/>
    <mergeCell ref="D41:E41"/>
    <mergeCell ref="D46:E46"/>
    <mergeCell ref="D45:E45"/>
    <mergeCell ref="D44:E44"/>
    <mergeCell ref="D42:E42"/>
    <mergeCell ref="A36:N36"/>
    <mergeCell ref="A37:N37"/>
  </mergeCells>
  <printOptions/>
  <pageMargins left="0.7480314960629921" right="0.7480314960629921" top="0.984251968503937" bottom="0.984251968503937" header="0" footer="0"/>
  <pageSetup horizontalDpi="600" verticalDpi="600" orientation="landscape" paperSize="9" scale="54" r:id="rId4"/>
  <headerFooter alignWithMargins="0">
    <oddHeader>&amp;R&amp;G</oddHeader>
  </headerFooter>
  <rowBreaks count="1" manualBreakCount="1">
    <brk id="34" max="14" man="1"/>
  </rowBreaks>
  <legacyDrawing r:id="rId2"/>
  <legacyDrawingHF r:id="rId3"/>
</worksheet>
</file>

<file path=xl/worksheets/sheet5.xml><?xml version="1.0" encoding="utf-8"?>
<worksheet xmlns="http://schemas.openxmlformats.org/spreadsheetml/2006/main" xmlns:r="http://schemas.openxmlformats.org/officeDocument/2006/relationships">
  <sheetPr codeName="Hoja17"/>
  <dimension ref="A2:N10"/>
  <sheetViews>
    <sheetView showGridLines="0" showZeros="0" view="pageBreakPreview" zoomScale="75" zoomScaleSheetLayoutView="75" zoomScalePageLayoutView="0" workbookViewId="0" topLeftCell="A1">
      <selection activeCell="I14" sqref="I14"/>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ht="18" customHeight="1"/>
    <row r="2" spans="1:14" s="128" customFormat="1" ht="25.5" customHeight="1" thickBot="1">
      <c r="A2" s="270">
        <f>PGD!C2</f>
        <v>0</v>
      </c>
      <c r="B2" s="270"/>
      <c r="C2" s="270"/>
      <c r="D2" s="270"/>
      <c r="E2" s="270"/>
      <c r="F2" s="270"/>
      <c r="G2" s="270"/>
      <c r="H2" s="270"/>
      <c r="I2" s="270"/>
      <c r="J2" s="270"/>
      <c r="K2" s="270"/>
      <c r="L2" s="270" t="s">
        <v>138</v>
      </c>
      <c r="M2" s="270">
        <f>PGD!C5</f>
        <v>0</v>
      </c>
      <c r="N2" s="270"/>
    </row>
    <row r="3" spans="1:14" ht="75" customHeight="1" thickBot="1">
      <c r="A3" s="73" t="s">
        <v>42</v>
      </c>
      <c r="B3" s="343" t="s">
        <v>53</v>
      </c>
      <c r="C3" s="343"/>
      <c r="D3" s="343"/>
      <c r="E3" s="343"/>
      <c r="F3" s="343"/>
      <c r="G3" s="343"/>
      <c r="H3" s="343"/>
      <c r="I3" s="343"/>
      <c r="J3" s="343"/>
      <c r="K3" s="343"/>
      <c r="L3" s="268" t="s">
        <v>54</v>
      </c>
      <c r="M3" s="272"/>
      <c r="N3" t="s">
        <v>117</v>
      </c>
    </row>
    <row r="4" spans="1:13" ht="16.5" customHeight="1">
      <c r="A4" s="28"/>
      <c r="B4" s="29"/>
      <c r="C4" s="29"/>
      <c r="D4" s="29"/>
      <c r="E4" s="29"/>
      <c r="F4" s="29"/>
      <c r="G4" s="29"/>
      <c r="H4" s="29"/>
      <c r="I4" s="29"/>
      <c r="J4" s="29"/>
      <c r="K4" s="29"/>
      <c r="L4" s="23"/>
      <c r="M4" s="22"/>
    </row>
    <row r="5" spans="1:13" ht="16.5" customHeight="1">
      <c r="A5" s="349" t="s">
        <v>163</v>
      </c>
      <c r="B5" s="349"/>
      <c r="C5" s="349"/>
      <c r="D5" s="349"/>
      <c r="E5" s="349"/>
      <c r="F5" s="349"/>
      <c r="G5" s="349"/>
      <c r="H5" s="349"/>
      <c r="I5" s="349"/>
      <c r="J5" s="349"/>
      <c r="K5" s="349"/>
      <c r="L5" s="349"/>
      <c r="M5" s="349"/>
    </row>
    <row r="6" spans="1:13" ht="16.5" customHeight="1" thickBot="1">
      <c r="A6" s="349"/>
      <c r="B6" s="349"/>
      <c r="C6" s="349"/>
      <c r="D6" s="349"/>
      <c r="E6" s="349"/>
      <c r="F6" s="349"/>
      <c r="G6" s="349"/>
      <c r="H6" s="349"/>
      <c r="I6" s="349"/>
      <c r="J6" s="349"/>
      <c r="K6" s="349"/>
      <c r="L6" s="349"/>
      <c r="M6" s="349"/>
    </row>
    <row r="7" spans="1:13" s="22" customFormat="1" ht="75.75" customHeight="1" thickBot="1">
      <c r="A7" s="350"/>
      <c r="B7" s="351"/>
      <c r="C7" s="351"/>
      <c r="D7" s="351"/>
      <c r="E7" s="351"/>
      <c r="F7" s="351"/>
      <c r="G7" s="351"/>
      <c r="H7" s="351"/>
      <c r="I7" s="351"/>
      <c r="J7" s="351"/>
      <c r="K7" s="351"/>
      <c r="L7" s="351"/>
      <c r="M7" s="352"/>
    </row>
    <row r="8" spans="1:13" s="22" customFormat="1" ht="18" thickBot="1">
      <c r="A8" s="72" t="s">
        <v>115</v>
      </c>
      <c r="B8" s="32"/>
      <c r="C8" s="32"/>
      <c r="D8" s="33"/>
      <c r="E8" s="33"/>
      <c r="F8" s="34"/>
      <c r="G8" s="32"/>
      <c r="H8" s="33"/>
      <c r="I8" s="33"/>
      <c r="J8" s="33"/>
      <c r="K8" s="33"/>
      <c r="L8" s="33"/>
      <c r="M8" s="23"/>
    </row>
    <row r="9" spans="1:13" s="22" customFormat="1" ht="104.25" customHeight="1" thickBot="1">
      <c r="A9" s="350"/>
      <c r="B9" s="351"/>
      <c r="C9" s="351"/>
      <c r="D9" s="351"/>
      <c r="E9" s="351"/>
      <c r="F9" s="351"/>
      <c r="G9" s="351"/>
      <c r="H9" s="351"/>
      <c r="I9" s="351"/>
      <c r="J9" s="351"/>
      <c r="K9" s="351"/>
      <c r="L9" s="351"/>
      <c r="M9" s="352"/>
    </row>
    <row r="10" spans="1:13" ht="15">
      <c r="A10" s="24"/>
      <c r="B10" s="24"/>
      <c r="C10" s="24"/>
      <c r="D10" s="24"/>
      <c r="E10" s="24"/>
      <c r="F10" s="24"/>
      <c r="G10" s="25"/>
      <c r="H10" s="26"/>
      <c r="I10" s="26"/>
      <c r="J10" s="26"/>
      <c r="K10" s="26"/>
      <c r="L10" s="26"/>
      <c r="M10" s="26"/>
    </row>
    <row r="11" s="108" customFormat="1" ht="15"/>
  </sheetData>
  <sheetProtection/>
  <mergeCells count="4">
    <mergeCell ref="B3:K3"/>
    <mergeCell ref="A5:M6"/>
    <mergeCell ref="A7:M7"/>
    <mergeCell ref="A9:M9"/>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Hoja18">
    <tabColor theme="2"/>
  </sheetPr>
  <dimension ref="A2:AL62"/>
  <sheetViews>
    <sheetView showGridLines="0" showZeros="0" view="pageBreakPreview" zoomScale="75" zoomScaleSheetLayoutView="75" zoomScalePageLayoutView="0" workbookViewId="0" topLeftCell="A1">
      <selection activeCell="A3" sqref="A3"/>
    </sheetView>
  </sheetViews>
  <sheetFormatPr defaultColWidth="7.625" defaultRowHeight="15"/>
  <cols>
    <col min="1" max="2" width="7.625" style="0" customWidth="1"/>
    <col min="3" max="3" width="8.625" style="0" customWidth="1"/>
    <col min="4" max="4" width="5.125" style="0" customWidth="1"/>
    <col min="5" max="5" width="7.625" style="0" hidden="1" customWidth="1"/>
    <col min="6" max="6" width="5.125" style="0" customWidth="1"/>
    <col min="7" max="7" width="7.625" style="0" hidden="1" customWidth="1"/>
    <col min="8" max="8" width="6.125" style="0" customWidth="1"/>
    <col min="9" max="9" width="7.625" style="0" hidden="1" customWidth="1"/>
    <col min="10" max="10" width="5.50390625" style="0" customWidth="1"/>
    <col min="11" max="11" width="9.00390625" style="0" customWidth="1"/>
    <col min="12" max="12" width="8.75390625" style="0" customWidth="1"/>
    <col min="13" max="13" width="7.625" style="0" customWidth="1"/>
    <col min="14" max="14" width="12.75390625" style="0" customWidth="1"/>
    <col min="15" max="15" width="10.625" style="0" customWidth="1"/>
    <col min="16" max="17" width="9.75390625" style="0" customWidth="1"/>
    <col min="18" max="18" width="5.25390625" style="0" customWidth="1"/>
    <col min="19" max="19" width="6.75390625" style="0" customWidth="1"/>
    <col min="20" max="20" width="6.125" style="0" customWidth="1"/>
    <col min="21" max="21" width="6.875" style="0" customWidth="1"/>
    <col min="22" max="23" width="9.75390625" style="0" customWidth="1"/>
    <col min="24" max="24" width="10.625" style="0" customWidth="1"/>
    <col min="25" max="25" width="7.625" style="0" customWidth="1"/>
    <col min="26" max="26" width="11.125" style="0" customWidth="1"/>
    <col min="27" max="27" width="10.625" style="0" customWidth="1"/>
    <col min="28" max="28" width="11.25390625" style="0" customWidth="1"/>
    <col min="29" max="29" width="13.25390625" style="0" customWidth="1"/>
  </cols>
  <sheetData>
    <row r="1" ht="13.5" customHeight="1"/>
    <row r="2" spans="1:28" s="128" customFormat="1" ht="22.5">
      <c r="A2" s="128">
        <f>PGD!C2</f>
        <v>0</v>
      </c>
      <c r="AA2" s="128" t="s">
        <v>138</v>
      </c>
      <c r="AB2" s="128">
        <f>PGD!C5</f>
        <v>0</v>
      </c>
    </row>
    <row r="3" spans="1:30" ht="32.25" customHeight="1" thickBot="1">
      <c r="A3" s="225" t="s">
        <v>43</v>
      </c>
      <c r="B3" s="353" t="s">
        <v>44</v>
      </c>
      <c r="C3" s="353"/>
      <c r="D3" s="353"/>
      <c r="E3" s="353"/>
      <c r="F3" s="353"/>
      <c r="G3" s="353"/>
      <c r="H3" s="353"/>
      <c r="I3" s="353"/>
      <c r="J3" s="353"/>
      <c r="K3" s="353"/>
      <c r="L3" s="353"/>
      <c r="M3" s="353"/>
      <c r="N3" s="353"/>
      <c r="O3" s="353"/>
      <c r="P3" s="353"/>
      <c r="Q3" s="353"/>
      <c r="R3" s="353"/>
      <c r="S3" s="353"/>
      <c r="T3" s="353"/>
      <c r="U3" s="353"/>
      <c r="V3" s="353"/>
      <c r="W3" s="353"/>
      <c r="X3" s="353"/>
      <c r="Y3" s="353"/>
      <c r="Z3" s="192"/>
      <c r="AB3" s="226" t="s">
        <v>58</v>
      </c>
      <c r="AC3" s="256">
        <f>AC6+AC33+AC48</f>
        <v>0</v>
      </c>
      <c r="AD3" s="194" t="s">
        <v>130</v>
      </c>
    </row>
    <row r="4" spans="1:29" ht="22.5" customHeight="1" thickTop="1">
      <c r="A4" s="235" t="s">
        <v>275</v>
      </c>
      <c r="B4" s="241"/>
      <c r="C4" s="241"/>
      <c r="D4" s="241"/>
      <c r="E4" s="241"/>
      <c r="F4" s="241"/>
      <c r="G4" s="241"/>
      <c r="H4" s="241"/>
      <c r="I4" s="241"/>
      <c r="J4" s="241"/>
      <c r="K4" s="241"/>
      <c r="L4" s="241"/>
      <c r="M4" s="244"/>
      <c r="N4" s="241"/>
      <c r="O4" s="241"/>
      <c r="P4" s="241"/>
      <c r="Q4" s="241"/>
      <c r="R4" s="241"/>
      <c r="S4" s="241"/>
      <c r="T4" s="241"/>
      <c r="U4" s="241"/>
      <c r="V4" s="241"/>
      <c r="W4" s="241"/>
      <c r="X4" s="241"/>
      <c r="Y4" s="241"/>
      <c r="Z4" s="241"/>
      <c r="AA4" s="241"/>
      <c r="AB4" s="241"/>
      <c r="AC4" s="237"/>
    </row>
    <row r="5" spans="1:28" ht="23.25" customHeight="1">
      <c r="A5" s="193"/>
      <c r="B5" s="354" t="s">
        <v>276</v>
      </c>
      <c r="C5" s="62" t="s">
        <v>151</v>
      </c>
      <c r="D5" s="63"/>
      <c r="E5" s="196"/>
      <c r="F5" s="196"/>
      <c r="G5" s="196"/>
      <c r="H5" s="196"/>
      <c r="I5" s="196"/>
      <c r="J5" s="196"/>
      <c r="K5" s="196"/>
      <c r="L5" s="196"/>
      <c r="M5" s="196"/>
      <c r="N5" s="196"/>
      <c r="O5" s="206"/>
      <c r="Z5" s="193"/>
      <c r="AA5" s="193"/>
      <c r="AB5" s="193"/>
    </row>
    <row r="6" spans="1:30" ht="22.5">
      <c r="A6" s="116"/>
      <c r="B6" s="355"/>
      <c r="C6" s="197" t="s">
        <v>152</v>
      </c>
      <c r="D6" s="63"/>
      <c r="E6" s="198"/>
      <c r="F6" s="198"/>
      <c r="G6" s="198"/>
      <c r="H6" s="63"/>
      <c r="I6" s="63"/>
      <c r="J6" s="63"/>
      <c r="K6" s="63"/>
      <c r="L6" s="64"/>
      <c r="M6" s="207"/>
      <c r="N6" s="207"/>
      <c r="O6" s="206"/>
      <c r="AB6" s="202" t="s">
        <v>40</v>
      </c>
      <c r="AC6" s="257">
        <f>SUM(O10:O29)</f>
        <v>0</v>
      </c>
      <c r="AD6" s="224" t="s">
        <v>130</v>
      </c>
    </row>
    <row r="7" spans="1:32" ht="22.5">
      <c r="A7" s="116"/>
      <c r="B7" s="147"/>
      <c r="C7" s="22"/>
      <c r="D7" s="41"/>
      <c r="E7" s="23"/>
      <c r="F7" s="23"/>
      <c r="G7" s="23"/>
      <c r="H7" s="22"/>
      <c r="I7" s="22"/>
      <c r="J7" s="22"/>
      <c r="K7" s="22"/>
      <c r="L7" s="22"/>
      <c r="Z7" s="200"/>
      <c r="AA7" s="201"/>
      <c r="AB7" s="114"/>
      <c r="AF7" s="2">
        <f>IF(OR(N7="NO",V7="NO"),1,0)</f>
        <v>0</v>
      </c>
    </row>
    <row r="8" spans="1:32" ht="30.75" customHeight="1">
      <c r="A8" s="175" t="s">
        <v>116</v>
      </c>
      <c r="B8" s="175" t="s">
        <v>153</v>
      </c>
      <c r="C8" s="175" t="s">
        <v>80</v>
      </c>
      <c r="D8" s="360" t="s">
        <v>288</v>
      </c>
      <c r="E8" s="361"/>
      <c r="F8" s="361"/>
      <c r="G8" s="361"/>
      <c r="H8" s="361"/>
      <c r="I8" s="361"/>
      <c r="J8" s="362"/>
      <c r="K8" s="345" t="s">
        <v>4</v>
      </c>
      <c r="L8" s="345" t="s">
        <v>8</v>
      </c>
      <c r="M8" s="345" t="s">
        <v>5</v>
      </c>
      <c r="N8" s="345" t="s">
        <v>6</v>
      </c>
      <c r="O8" s="345" t="s">
        <v>7</v>
      </c>
      <c r="P8" s="162"/>
      <c r="Q8" s="33"/>
      <c r="R8" s="33"/>
      <c r="S8" s="33"/>
      <c r="T8" s="33"/>
      <c r="U8" s="33"/>
      <c r="V8" s="33"/>
      <c r="W8" s="33"/>
      <c r="Z8" s="22"/>
      <c r="AA8" s="22"/>
      <c r="AF8" s="2">
        <f>IF(OR(N8="NO",V8="NO"),1,0)</f>
        <v>0</v>
      </c>
    </row>
    <row r="9" spans="1:32" ht="30">
      <c r="A9" s="176"/>
      <c r="B9" s="176"/>
      <c r="C9" s="176" t="s">
        <v>59</v>
      </c>
      <c r="D9" s="178" t="s">
        <v>0</v>
      </c>
      <c r="E9" s="178" t="s">
        <v>135</v>
      </c>
      <c r="F9" s="178" t="s">
        <v>1</v>
      </c>
      <c r="G9" s="178" t="s">
        <v>135</v>
      </c>
      <c r="H9" s="178" t="s">
        <v>2</v>
      </c>
      <c r="I9" s="178" t="s">
        <v>135</v>
      </c>
      <c r="J9" s="173" t="s">
        <v>60</v>
      </c>
      <c r="K9" s="345"/>
      <c r="L9" s="345"/>
      <c r="M9" s="345"/>
      <c r="N9" s="345"/>
      <c r="O9" s="345"/>
      <c r="P9" s="199" t="s">
        <v>83</v>
      </c>
      <c r="Q9" s="33"/>
      <c r="R9" s="33"/>
      <c r="S9" s="33"/>
      <c r="T9" s="33"/>
      <c r="U9" s="33"/>
      <c r="V9" s="33"/>
      <c r="W9" s="33"/>
      <c r="Y9" s="195"/>
      <c r="AF9" s="325">
        <f>IF(OR(N9="NO",V9="NO"),1,0)</f>
        <v>0</v>
      </c>
    </row>
    <row r="10" spans="1:33" ht="16.5">
      <c r="A10" s="58"/>
      <c r="B10" s="58" t="s">
        <v>151</v>
      </c>
      <c r="C10" s="36">
        <f>IF(B10&lt;&gt;"",IF(B10=$C$6,150,50),0)</f>
        <v>50</v>
      </c>
      <c r="D10" s="59"/>
      <c r="E10" s="177">
        <f aca="true" t="shared" si="0" ref="E10:G25">IF(D10&gt;0,1,0)</f>
        <v>0</v>
      </c>
      <c r="F10" s="59"/>
      <c r="G10" s="177">
        <f t="shared" si="0"/>
        <v>0</v>
      </c>
      <c r="H10" s="59"/>
      <c r="I10" s="177">
        <f>IF(H10&gt;0,1,0)</f>
        <v>0</v>
      </c>
      <c r="J10" s="74">
        <f aca="true" t="shared" si="1" ref="J10:J25">IF(E10+G10+I10&gt;0,(D10+F10+H10)/(E10+G10+I10),0)</f>
        <v>0</v>
      </c>
      <c r="K10" s="60"/>
      <c r="L10" s="60"/>
      <c r="M10" s="61"/>
      <c r="N10" s="61"/>
      <c r="O10" s="243">
        <f>IF(J10=0,0,IF(OR(K10=0,L10=0,M10=0,N10=0),"error, faltan datos necesarios",J10*M10*K10*L10/(12*N10*1000000)))</f>
        <v>0</v>
      </c>
      <c r="P10" s="37">
        <f>IF(J10&gt;0,IF(OR(J10&gt;$C10,D10&gt;1.5*C10,F10&gt;1.5*C10,H10&gt;1.5*C10),"NO","si"),"")</f>
      </c>
      <c r="Q10" s="22"/>
      <c r="R10" s="22"/>
      <c r="S10" s="22"/>
      <c r="T10" s="22"/>
      <c r="U10" s="22"/>
      <c r="V10" s="22"/>
      <c r="W10" s="22"/>
      <c r="Y10" s="223">
        <f>IF(J10=0,"",IF(OR(K10=0,L10=0,M10=0,N10=0),"error falta introducir datos necesarios",""))</f>
      </c>
      <c r="AF10" s="36">
        <f>IF(P10="NO",1,0)</f>
        <v>0</v>
      </c>
      <c r="AG10" s="36">
        <f>IF(P10="Error introduzca datos necesarios",1,0)</f>
        <v>0</v>
      </c>
    </row>
    <row r="11" spans="1:33" ht="16.5">
      <c r="A11" s="58"/>
      <c r="B11" s="58"/>
      <c r="C11" s="36">
        <f aca="true" t="shared" si="2" ref="C11:C25">IF(B11&lt;&gt;"",IF(B11=$C$6,150,50),0)</f>
        <v>0</v>
      </c>
      <c r="D11" s="61"/>
      <c r="E11" s="37">
        <f t="shared" si="0"/>
        <v>0</v>
      </c>
      <c r="F11" s="61"/>
      <c r="G11" s="37">
        <f t="shared" si="0"/>
        <v>0</v>
      </c>
      <c r="H11" s="61"/>
      <c r="I11" s="37">
        <f aca="true" t="shared" si="3" ref="I11:I25">IF(H11&gt;0,1,0)</f>
        <v>0</v>
      </c>
      <c r="J11" s="74">
        <f t="shared" si="1"/>
        <v>0</v>
      </c>
      <c r="K11" s="60"/>
      <c r="L11" s="60"/>
      <c r="M11" s="61"/>
      <c r="N11" s="61"/>
      <c r="O11" s="243">
        <f aca="true" t="shared" si="4" ref="O11:O25">IF(J11=0,0,IF(OR(K11=0,L11=0,M11=0,N11=0),"error, faltan datos necesarios",J11*M11*K11*L11/(12*N11*1000000)))</f>
        <v>0</v>
      </c>
      <c r="P11" s="37">
        <f aca="true" t="shared" si="5" ref="P11:P25">IF(J11&gt;0,IF(OR(J11&gt;$C11,D11&gt;1.5*C11,F11&gt;1.5*C11,H11&gt;1.5*C11),"NO","si"),"")</f>
      </c>
      <c r="Q11" s="22"/>
      <c r="R11" s="22"/>
      <c r="S11" s="22"/>
      <c r="T11" s="22"/>
      <c r="U11" s="22"/>
      <c r="V11" s="22"/>
      <c r="W11" s="22"/>
      <c r="Y11" s="223">
        <f aca="true" t="shared" si="6" ref="Y11:Y25">IF(J11=0,"",IF(OR(K11=0,L11=0,M11=0,N11=0),"error falta introducir datos necesarios",""))</f>
      </c>
      <c r="AD11">
        <f aca="true" t="shared" si="7" ref="AD11:AD25">IF(P11="NO",1,0)</f>
        <v>0</v>
      </c>
      <c r="AF11" s="36">
        <f aca="true" t="shared" si="8" ref="AF11:AF32">IF(P11="NO",1,0)</f>
        <v>0</v>
      </c>
      <c r="AG11" s="36">
        <f aca="true" t="shared" si="9" ref="AG11:AG28">IF(P11="Error introduzca datos necesarios",1,0)</f>
        <v>0</v>
      </c>
    </row>
    <row r="12" spans="1:33" ht="16.5">
      <c r="A12" s="58"/>
      <c r="B12" s="58"/>
      <c r="C12" s="36">
        <f t="shared" si="2"/>
        <v>0</v>
      </c>
      <c r="D12" s="61"/>
      <c r="E12" s="37">
        <f t="shared" si="0"/>
        <v>0</v>
      </c>
      <c r="F12" s="61"/>
      <c r="G12" s="37">
        <f t="shared" si="0"/>
        <v>0</v>
      </c>
      <c r="H12" s="61"/>
      <c r="I12" s="37">
        <f t="shared" si="3"/>
        <v>0</v>
      </c>
      <c r="J12" s="74">
        <f t="shared" si="1"/>
        <v>0</v>
      </c>
      <c r="K12" s="60"/>
      <c r="L12" s="60"/>
      <c r="M12" s="61"/>
      <c r="N12" s="61"/>
      <c r="O12" s="243">
        <f t="shared" si="4"/>
        <v>0</v>
      </c>
      <c r="P12" s="37">
        <f t="shared" si="5"/>
      </c>
      <c r="Q12" s="22"/>
      <c r="R12" s="22"/>
      <c r="S12" s="22"/>
      <c r="T12" s="22"/>
      <c r="U12" s="22"/>
      <c r="V12" s="22"/>
      <c r="W12" s="22"/>
      <c r="Y12" s="223">
        <f t="shared" si="6"/>
      </c>
      <c r="AD12">
        <f t="shared" si="7"/>
        <v>0</v>
      </c>
      <c r="AF12" s="36">
        <f t="shared" si="8"/>
        <v>0</v>
      </c>
      <c r="AG12" s="36">
        <f t="shared" si="9"/>
        <v>0</v>
      </c>
    </row>
    <row r="13" spans="1:33" ht="16.5">
      <c r="A13" s="58"/>
      <c r="B13" s="58"/>
      <c r="C13" s="36">
        <f t="shared" si="2"/>
        <v>0</v>
      </c>
      <c r="D13" s="61"/>
      <c r="E13" s="37">
        <f t="shared" si="0"/>
        <v>0</v>
      </c>
      <c r="F13" s="61"/>
      <c r="G13" s="37">
        <f t="shared" si="0"/>
        <v>0</v>
      </c>
      <c r="H13" s="61"/>
      <c r="I13" s="37">
        <f t="shared" si="3"/>
        <v>0</v>
      </c>
      <c r="J13" s="74">
        <f t="shared" si="1"/>
        <v>0</v>
      </c>
      <c r="K13" s="60"/>
      <c r="L13" s="60"/>
      <c r="M13" s="61"/>
      <c r="N13" s="61"/>
      <c r="O13" s="243">
        <f t="shared" si="4"/>
        <v>0</v>
      </c>
      <c r="P13" s="37">
        <f t="shared" si="5"/>
      </c>
      <c r="Q13" s="22"/>
      <c r="R13" s="22"/>
      <c r="S13" s="22"/>
      <c r="T13" s="22"/>
      <c r="U13" s="22"/>
      <c r="V13" s="22"/>
      <c r="W13" s="22"/>
      <c r="Y13" s="223">
        <f t="shared" si="6"/>
      </c>
      <c r="AD13">
        <f t="shared" si="7"/>
        <v>0</v>
      </c>
      <c r="AF13" s="36">
        <f t="shared" si="8"/>
        <v>0</v>
      </c>
      <c r="AG13" s="36">
        <f t="shared" si="9"/>
        <v>0</v>
      </c>
    </row>
    <row r="14" spans="1:33" ht="16.5">
      <c r="A14" s="58"/>
      <c r="B14" s="58"/>
      <c r="C14" s="36">
        <f t="shared" si="2"/>
        <v>0</v>
      </c>
      <c r="D14" s="61"/>
      <c r="E14" s="37">
        <f t="shared" si="0"/>
        <v>0</v>
      </c>
      <c r="F14" s="61"/>
      <c r="G14" s="37">
        <f t="shared" si="0"/>
        <v>0</v>
      </c>
      <c r="H14" s="61"/>
      <c r="I14" s="37">
        <f t="shared" si="3"/>
        <v>0</v>
      </c>
      <c r="J14" s="74">
        <f t="shared" si="1"/>
        <v>0</v>
      </c>
      <c r="K14" s="60"/>
      <c r="L14" s="60"/>
      <c r="M14" s="61"/>
      <c r="N14" s="61"/>
      <c r="O14" s="243">
        <f t="shared" si="4"/>
        <v>0</v>
      </c>
      <c r="P14" s="37">
        <f t="shared" si="5"/>
      </c>
      <c r="Q14" s="22"/>
      <c r="R14" s="22"/>
      <c r="S14" s="22"/>
      <c r="T14" s="22"/>
      <c r="U14" s="22"/>
      <c r="V14" s="22"/>
      <c r="W14" s="22"/>
      <c r="Y14" s="223">
        <f t="shared" si="6"/>
      </c>
      <c r="AD14">
        <f t="shared" si="7"/>
        <v>0</v>
      </c>
      <c r="AF14" s="36">
        <f t="shared" si="8"/>
        <v>0</v>
      </c>
      <c r="AG14" s="36">
        <f t="shared" si="9"/>
        <v>0</v>
      </c>
    </row>
    <row r="15" spans="1:33" ht="16.5">
      <c r="A15" s="58"/>
      <c r="B15" s="58"/>
      <c r="C15" s="36">
        <f t="shared" si="2"/>
        <v>0</v>
      </c>
      <c r="D15" s="61"/>
      <c r="E15" s="37">
        <f t="shared" si="0"/>
        <v>0</v>
      </c>
      <c r="F15" s="61"/>
      <c r="G15" s="37">
        <f t="shared" si="0"/>
        <v>0</v>
      </c>
      <c r="H15" s="61"/>
      <c r="I15" s="37">
        <f t="shared" si="3"/>
        <v>0</v>
      </c>
      <c r="J15" s="74">
        <f t="shared" si="1"/>
        <v>0</v>
      </c>
      <c r="K15" s="60"/>
      <c r="L15" s="60"/>
      <c r="M15" s="61"/>
      <c r="N15" s="61"/>
      <c r="O15" s="243">
        <f t="shared" si="4"/>
        <v>0</v>
      </c>
      <c r="P15" s="37">
        <f t="shared" si="5"/>
      </c>
      <c r="Q15" s="22"/>
      <c r="R15" s="22"/>
      <c r="S15" s="22"/>
      <c r="T15" s="22"/>
      <c r="U15" s="22"/>
      <c r="V15" s="22"/>
      <c r="W15" s="22"/>
      <c r="Y15" s="223">
        <f t="shared" si="6"/>
      </c>
      <c r="AD15">
        <f t="shared" si="7"/>
        <v>0</v>
      </c>
      <c r="AF15" s="36">
        <f t="shared" si="8"/>
        <v>0</v>
      </c>
      <c r="AG15" s="36">
        <f t="shared" si="9"/>
        <v>0</v>
      </c>
    </row>
    <row r="16" spans="1:33" ht="16.5">
      <c r="A16" s="58"/>
      <c r="B16" s="58"/>
      <c r="C16" s="36">
        <f t="shared" si="2"/>
        <v>0</v>
      </c>
      <c r="D16" s="61"/>
      <c r="E16" s="37">
        <f t="shared" si="0"/>
        <v>0</v>
      </c>
      <c r="F16" s="61"/>
      <c r="G16" s="37">
        <f t="shared" si="0"/>
        <v>0</v>
      </c>
      <c r="H16" s="61"/>
      <c r="I16" s="37">
        <f t="shared" si="3"/>
        <v>0</v>
      </c>
      <c r="J16" s="74">
        <f t="shared" si="1"/>
        <v>0</v>
      </c>
      <c r="K16" s="60"/>
      <c r="L16" s="60"/>
      <c r="M16" s="61"/>
      <c r="N16" s="61"/>
      <c r="O16" s="243">
        <f t="shared" si="4"/>
        <v>0</v>
      </c>
      <c r="P16" s="37">
        <f t="shared" si="5"/>
      </c>
      <c r="Q16" s="22"/>
      <c r="R16" s="22"/>
      <c r="S16" s="22"/>
      <c r="T16" s="22"/>
      <c r="U16" s="22"/>
      <c r="V16" s="22"/>
      <c r="W16" s="22"/>
      <c r="Y16" s="223">
        <f t="shared" si="6"/>
      </c>
      <c r="AD16">
        <f t="shared" si="7"/>
        <v>0</v>
      </c>
      <c r="AF16" s="36">
        <f t="shared" si="8"/>
        <v>0</v>
      </c>
      <c r="AG16" s="36">
        <f t="shared" si="9"/>
        <v>0</v>
      </c>
    </row>
    <row r="17" spans="1:33" ht="16.5">
      <c r="A17" s="58"/>
      <c r="B17" s="58"/>
      <c r="C17" s="36">
        <f t="shared" si="2"/>
        <v>0</v>
      </c>
      <c r="D17" s="61"/>
      <c r="E17" s="37">
        <f t="shared" si="0"/>
        <v>0</v>
      </c>
      <c r="F17" s="61"/>
      <c r="G17" s="37">
        <f t="shared" si="0"/>
        <v>0</v>
      </c>
      <c r="H17" s="61"/>
      <c r="I17" s="37">
        <f t="shared" si="3"/>
        <v>0</v>
      </c>
      <c r="J17" s="74">
        <f t="shared" si="1"/>
        <v>0</v>
      </c>
      <c r="K17" s="60"/>
      <c r="L17" s="60"/>
      <c r="M17" s="61"/>
      <c r="N17" s="61"/>
      <c r="O17" s="243">
        <f t="shared" si="4"/>
        <v>0</v>
      </c>
      <c r="P17" s="37">
        <f t="shared" si="5"/>
      </c>
      <c r="Q17" s="22"/>
      <c r="R17" s="22"/>
      <c r="S17" s="22"/>
      <c r="T17" s="22"/>
      <c r="U17" s="22"/>
      <c r="V17" s="22"/>
      <c r="W17" s="22"/>
      <c r="Y17" s="223">
        <f t="shared" si="6"/>
      </c>
      <c r="AD17">
        <f t="shared" si="7"/>
        <v>0</v>
      </c>
      <c r="AF17" s="36">
        <f t="shared" si="8"/>
        <v>0</v>
      </c>
      <c r="AG17" s="36">
        <f t="shared" si="9"/>
        <v>0</v>
      </c>
    </row>
    <row r="18" spans="1:33" ht="16.5">
      <c r="A18" s="58"/>
      <c r="B18" s="58"/>
      <c r="C18" s="36">
        <f t="shared" si="2"/>
        <v>0</v>
      </c>
      <c r="D18" s="61"/>
      <c r="E18" s="37">
        <f t="shared" si="0"/>
        <v>0</v>
      </c>
      <c r="F18" s="61"/>
      <c r="G18" s="37">
        <f t="shared" si="0"/>
        <v>0</v>
      </c>
      <c r="H18" s="61"/>
      <c r="I18" s="37">
        <f t="shared" si="3"/>
        <v>0</v>
      </c>
      <c r="J18" s="74">
        <f t="shared" si="1"/>
        <v>0</v>
      </c>
      <c r="K18" s="60"/>
      <c r="L18" s="60"/>
      <c r="M18" s="61"/>
      <c r="N18" s="61"/>
      <c r="O18" s="243">
        <f t="shared" si="4"/>
        <v>0</v>
      </c>
      <c r="P18" s="37">
        <f t="shared" si="5"/>
      </c>
      <c r="Q18" s="22"/>
      <c r="R18" s="22"/>
      <c r="S18" s="22"/>
      <c r="T18" s="22"/>
      <c r="U18" s="22"/>
      <c r="V18" s="22"/>
      <c r="W18" s="22"/>
      <c r="Y18" s="223">
        <f t="shared" si="6"/>
      </c>
      <c r="AD18">
        <f t="shared" si="7"/>
        <v>0</v>
      </c>
      <c r="AF18" s="36">
        <f t="shared" si="8"/>
        <v>0</v>
      </c>
      <c r="AG18" s="36">
        <f t="shared" si="9"/>
        <v>0</v>
      </c>
    </row>
    <row r="19" spans="1:33" ht="16.5">
      <c r="A19" s="58"/>
      <c r="B19" s="58"/>
      <c r="C19" s="36">
        <f t="shared" si="2"/>
        <v>0</v>
      </c>
      <c r="D19" s="61"/>
      <c r="E19" s="37">
        <f t="shared" si="0"/>
        <v>0</v>
      </c>
      <c r="F19" s="61"/>
      <c r="G19" s="37">
        <f t="shared" si="0"/>
        <v>0</v>
      </c>
      <c r="H19" s="61"/>
      <c r="I19" s="37">
        <f t="shared" si="3"/>
        <v>0</v>
      </c>
      <c r="J19" s="74">
        <f t="shared" si="1"/>
        <v>0</v>
      </c>
      <c r="K19" s="60"/>
      <c r="L19" s="60"/>
      <c r="M19" s="61"/>
      <c r="N19" s="61"/>
      <c r="O19" s="243">
        <f t="shared" si="4"/>
        <v>0</v>
      </c>
      <c r="P19" s="37">
        <f t="shared" si="5"/>
      </c>
      <c r="Q19" s="22"/>
      <c r="R19" s="22"/>
      <c r="S19" s="22"/>
      <c r="T19" s="22"/>
      <c r="U19" s="22"/>
      <c r="V19" s="22"/>
      <c r="W19" s="22"/>
      <c r="Y19" s="223">
        <f t="shared" si="6"/>
      </c>
      <c r="AD19">
        <f t="shared" si="7"/>
        <v>0</v>
      </c>
      <c r="AF19" s="36">
        <f t="shared" si="8"/>
        <v>0</v>
      </c>
      <c r="AG19" s="36">
        <f t="shared" si="9"/>
        <v>0</v>
      </c>
    </row>
    <row r="20" spans="1:33" ht="16.5">
      <c r="A20" s="58"/>
      <c r="B20" s="58"/>
      <c r="C20" s="36">
        <f t="shared" si="2"/>
        <v>0</v>
      </c>
      <c r="D20" s="61"/>
      <c r="E20" s="37">
        <f t="shared" si="0"/>
        <v>0</v>
      </c>
      <c r="F20" s="61"/>
      <c r="G20" s="37">
        <f t="shared" si="0"/>
        <v>0</v>
      </c>
      <c r="H20" s="61"/>
      <c r="I20" s="37">
        <f t="shared" si="3"/>
        <v>0</v>
      </c>
      <c r="J20" s="74">
        <f t="shared" si="1"/>
        <v>0</v>
      </c>
      <c r="K20" s="60"/>
      <c r="L20" s="60"/>
      <c r="M20" s="61"/>
      <c r="N20" s="61"/>
      <c r="O20" s="243">
        <f t="shared" si="4"/>
        <v>0</v>
      </c>
      <c r="P20" s="37">
        <f t="shared" si="5"/>
      </c>
      <c r="Q20" s="22"/>
      <c r="R20" s="22"/>
      <c r="S20" s="22"/>
      <c r="T20" s="22"/>
      <c r="U20" s="22"/>
      <c r="V20" s="22"/>
      <c r="W20" s="22"/>
      <c r="Y20" s="223">
        <f t="shared" si="6"/>
      </c>
      <c r="AD20">
        <f t="shared" si="7"/>
        <v>0</v>
      </c>
      <c r="AF20" s="36">
        <f t="shared" si="8"/>
        <v>0</v>
      </c>
      <c r="AG20" s="36">
        <f t="shared" si="9"/>
        <v>0</v>
      </c>
    </row>
    <row r="21" spans="1:33" ht="16.5">
      <c r="A21" s="58"/>
      <c r="B21" s="58"/>
      <c r="C21" s="36">
        <f t="shared" si="2"/>
        <v>0</v>
      </c>
      <c r="D21" s="61"/>
      <c r="E21" s="37">
        <f t="shared" si="0"/>
        <v>0</v>
      </c>
      <c r="F21" s="61"/>
      <c r="G21" s="37">
        <f t="shared" si="0"/>
        <v>0</v>
      </c>
      <c r="H21" s="61"/>
      <c r="I21" s="37">
        <f t="shared" si="3"/>
        <v>0</v>
      </c>
      <c r="J21" s="74">
        <f t="shared" si="1"/>
        <v>0</v>
      </c>
      <c r="K21" s="60"/>
      <c r="L21" s="60"/>
      <c r="M21" s="61"/>
      <c r="N21" s="61"/>
      <c r="O21" s="243">
        <f t="shared" si="4"/>
        <v>0</v>
      </c>
      <c r="P21" s="37">
        <f t="shared" si="5"/>
      </c>
      <c r="Q21" s="22"/>
      <c r="R21" s="22"/>
      <c r="S21" s="22"/>
      <c r="T21" s="22"/>
      <c r="U21" s="22"/>
      <c r="V21" s="22"/>
      <c r="W21" s="22"/>
      <c r="Y21" s="223">
        <f t="shared" si="6"/>
      </c>
      <c r="AD21">
        <f t="shared" si="7"/>
        <v>0</v>
      </c>
      <c r="AF21" s="36">
        <f t="shared" si="8"/>
        <v>0</v>
      </c>
      <c r="AG21" s="36">
        <f t="shared" si="9"/>
        <v>0</v>
      </c>
    </row>
    <row r="22" spans="1:33" ht="16.5">
      <c r="A22" s="58"/>
      <c r="B22" s="58"/>
      <c r="C22" s="36">
        <f t="shared" si="2"/>
        <v>0</v>
      </c>
      <c r="D22" s="61"/>
      <c r="E22" s="37">
        <f t="shared" si="0"/>
        <v>0</v>
      </c>
      <c r="F22" s="61"/>
      <c r="G22" s="37">
        <f t="shared" si="0"/>
        <v>0</v>
      </c>
      <c r="H22" s="61"/>
      <c r="I22" s="37">
        <f t="shared" si="3"/>
        <v>0</v>
      </c>
      <c r="J22" s="74">
        <f t="shared" si="1"/>
        <v>0</v>
      </c>
      <c r="K22" s="60"/>
      <c r="L22" s="60"/>
      <c r="M22" s="61"/>
      <c r="N22" s="61"/>
      <c r="O22" s="243">
        <f t="shared" si="4"/>
        <v>0</v>
      </c>
      <c r="P22" s="37">
        <f t="shared" si="5"/>
      </c>
      <c r="Q22" s="22"/>
      <c r="R22" s="22"/>
      <c r="S22" s="22"/>
      <c r="T22" s="22"/>
      <c r="U22" s="22"/>
      <c r="V22" s="22"/>
      <c r="W22" s="22"/>
      <c r="Y22" s="223">
        <f t="shared" si="6"/>
      </c>
      <c r="AD22">
        <f t="shared" si="7"/>
        <v>0</v>
      </c>
      <c r="AF22" s="36">
        <f t="shared" si="8"/>
        <v>0</v>
      </c>
      <c r="AG22" s="36">
        <f t="shared" si="9"/>
        <v>0</v>
      </c>
    </row>
    <row r="23" spans="1:33" ht="16.5">
      <c r="A23" s="58"/>
      <c r="B23" s="58"/>
      <c r="C23" s="36">
        <f t="shared" si="2"/>
        <v>0</v>
      </c>
      <c r="D23" s="61"/>
      <c r="E23" s="37">
        <f t="shared" si="0"/>
        <v>0</v>
      </c>
      <c r="F23" s="61"/>
      <c r="G23" s="37">
        <f t="shared" si="0"/>
        <v>0</v>
      </c>
      <c r="H23" s="61"/>
      <c r="I23" s="37">
        <f t="shared" si="3"/>
        <v>0</v>
      </c>
      <c r="J23" s="74">
        <f t="shared" si="1"/>
        <v>0</v>
      </c>
      <c r="K23" s="60"/>
      <c r="L23" s="60"/>
      <c r="M23" s="61"/>
      <c r="N23" s="61"/>
      <c r="O23" s="243">
        <f t="shared" si="4"/>
        <v>0</v>
      </c>
      <c r="P23" s="37">
        <f t="shared" si="5"/>
      </c>
      <c r="Q23" s="22"/>
      <c r="R23" s="22"/>
      <c r="S23" s="22"/>
      <c r="T23" s="22"/>
      <c r="U23" s="22"/>
      <c r="V23" s="22"/>
      <c r="W23" s="22"/>
      <c r="Y23" s="223">
        <f t="shared" si="6"/>
      </c>
      <c r="AD23">
        <f t="shared" si="7"/>
        <v>0</v>
      </c>
      <c r="AF23" s="36">
        <f t="shared" si="8"/>
        <v>0</v>
      </c>
      <c r="AG23" s="36">
        <f t="shared" si="9"/>
        <v>0</v>
      </c>
    </row>
    <row r="24" spans="1:33" ht="16.5">
      <c r="A24" s="58"/>
      <c r="B24" s="58"/>
      <c r="C24" s="36">
        <f t="shared" si="2"/>
        <v>0</v>
      </c>
      <c r="D24" s="121"/>
      <c r="E24" s="37">
        <f t="shared" si="0"/>
        <v>0</v>
      </c>
      <c r="F24" s="61"/>
      <c r="G24" s="37">
        <f t="shared" si="0"/>
        <v>0</v>
      </c>
      <c r="H24" s="61"/>
      <c r="I24" s="37">
        <f t="shared" si="3"/>
        <v>0</v>
      </c>
      <c r="J24" s="74">
        <f t="shared" si="1"/>
        <v>0</v>
      </c>
      <c r="K24" s="60"/>
      <c r="L24" s="60"/>
      <c r="M24" s="61"/>
      <c r="N24" s="61"/>
      <c r="O24" s="243">
        <f t="shared" si="4"/>
        <v>0</v>
      </c>
      <c r="P24" s="37">
        <f t="shared" si="5"/>
      </c>
      <c r="Q24" s="22"/>
      <c r="R24" s="22"/>
      <c r="S24" s="22"/>
      <c r="T24" s="22"/>
      <c r="U24" s="22"/>
      <c r="V24" s="22"/>
      <c r="W24" s="22"/>
      <c r="Y24" s="223">
        <f t="shared" si="6"/>
      </c>
      <c r="AD24">
        <f t="shared" si="7"/>
        <v>0</v>
      </c>
      <c r="AF24" s="36">
        <f t="shared" si="8"/>
        <v>0</v>
      </c>
      <c r="AG24" s="36">
        <f t="shared" si="9"/>
        <v>0</v>
      </c>
    </row>
    <row r="25" spans="1:33" ht="16.5">
      <c r="A25" s="58"/>
      <c r="B25" s="58"/>
      <c r="C25" s="36">
        <f t="shared" si="2"/>
        <v>0</v>
      </c>
      <c r="D25" s="121"/>
      <c r="E25" s="37">
        <f t="shared" si="0"/>
        <v>0</v>
      </c>
      <c r="F25" s="61"/>
      <c r="G25" s="37">
        <f t="shared" si="0"/>
        <v>0</v>
      </c>
      <c r="H25" s="61"/>
      <c r="I25" s="37">
        <f t="shared" si="3"/>
        <v>0</v>
      </c>
      <c r="J25" s="74">
        <f t="shared" si="1"/>
        <v>0</v>
      </c>
      <c r="K25" s="60"/>
      <c r="L25" s="60"/>
      <c r="M25" s="61"/>
      <c r="N25" s="61"/>
      <c r="O25" s="243">
        <f t="shared" si="4"/>
        <v>0</v>
      </c>
      <c r="P25" s="37">
        <f t="shared" si="5"/>
      </c>
      <c r="Q25" s="22"/>
      <c r="R25" s="22"/>
      <c r="S25" s="22"/>
      <c r="T25" s="22"/>
      <c r="U25" s="22"/>
      <c r="V25" s="22"/>
      <c r="W25" s="22"/>
      <c r="Y25" s="223">
        <f t="shared" si="6"/>
      </c>
      <c r="AD25">
        <f t="shared" si="7"/>
        <v>0</v>
      </c>
      <c r="AF25" s="36">
        <f t="shared" si="8"/>
        <v>0</v>
      </c>
      <c r="AG25" s="36">
        <f t="shared" si="9"/>
        <v>0</v>
      </c>
    </row>
    <row r="26" spans="1:33" ht="15">
      <c r="A26" s="22"/>
      <c r="B26" s="22"/>
      <c r="C26" s="22"/>
      <c r="D26" s="22"/>
      <c r="E26" s="22"/>
      <c r="F26" s="22"/>
      <c r="G26" s="22"/>
      <c r="H26" s="22"/>
      <c r="I26" s="22"/>
      <c r="J26" s="22"/>
      <c r="K26" s="22"/>
      <c r="L26" s="22"/>
      <c r="AF26" s="36">
        <f t="shared" si="8"/>
        <v>0</v>
      </c>
      <c r="AG26" s="36">
        <f t="shared" si="9"/>
        <v>0</v>
      </c>
    </row>
    <row r="27" spans="1:33" ht="15">
      <c r="A27" s="22"/>
      <c r="B27" s="22"/>
      <c r="C27" s="22"/>
      <c r="D27" s="22"/>
      <c r="E27" s="22"/>
      <c r="F27" s="22"/>
      <c r="G27" s="22"/>
      <c r="H27" s="22"/>
      <c r="I27" s="22"/>
      <c r="J27" s="22"/>
      <c r="K27" s="22"/>
      <c r="AF27" s="36">
        <f t="shared" si="8"/>
        <v>0</v>
      </c>
      <c r="AG27" s="36">
        <f t="shared" si="9"/>
        <v>0</v>
      </c>
    </row>
    <row r="28" spans="9:33" ht="15">
      <c r="I28" s="22"/>
      <c r="J28" s="22"/>
      <c r="K28" s="22"/>
      <c r="L28" s="22"/>
      <c r="AF28" s="36">
        <f t="shared" si="8"/>
        <v>0</v>
      </c>
      <c r="AG28" s="36">
        <f t="shared" si="9"/>
        <v>0</v>
      </c>
    </row>
    <row r="29" spans="11:33" ht="15">
      <c r="K29" s="22"/>
      <c r="L29" s="22"/>
      <c r="AD29">
        <f>IF(O30="NO",1,0)</f>
        <v>0</v>
      </c>
      <c r="AF29" s="36">
        <f t="shared" si="8"/>
        <v>0</v>
      </c>
      <c r="AG29" s="36">
        <f aca="true" t="shared" si="10" ref="AG29:AG35">IF(V29="Error introduzca datos necesarios",1,0)</f>
        <v>0</v>
      </c>
    </row>
    <row r="30" spans="30:33" ht="15">
      <c r="AD30">
        <f>IF(O31="NO",1,0)</f>
        <v>0</v>
      </c>
      <c r="AF30" s="36">
        <f t="shared" si="8"/>
        <v>0</v>
      </c>
      <c r="AG30" s="36">
        <f t="shared" si="10"/>
        <v>0</v>
      </c>
    </row>
    <row r="31" spans="1:33" ht="22.5" customHeight="1">
      <c r="A31" s="235" t="s">
        <v>311</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f>IF(O32="NO",1,0)</f>
        <v>0</v>
      </c>
      <c r="AF31" s="36">
        <f t="shared" si="8"/>
        <v>0</v>
      </c>
      <c r="AG31" s="36">
        <f t="shared" si="10"/>
        <v>0</v>
      </c>
    </row>
    <row r="32" spans="2:33" ht="37.5" customHeight="1" thickBot="1">
      <c r="B32" s="205"/>
      <c r="C32" s="205"/>
      <c r="D32" s="205"/>
      <c r="E32" s="205"/>
      <c r="F32" s="205"/>
      <c r="G32" s="205"/>
      <c r="H32" s="205"/>
      <c r="I32" s="205"/>
      <c r="J32" s="205"/>
      <c r="K32" s="205"/>
      <c r="L32" s="205"/>
      <c r="M32" s="205"/>
      <c r="N32" s="205"/>
      <c r="O32" s="205"/>
      <c r="P32" s="205"/>
      <c r="Q32" s="205"/>
      <c r="R32" s="205"/>
      <c r="S32" s="205"/>
      <c r="T32" s="205"/>
      <c r="U32" s="205"/>
      <c r="V32" s="205"/>
      <c r="W32" s="205"/>
      <c r="Z32" s="22"/>
      <c r="AF32" s="36">
        <f t="shared" si="8"/>
        <v>0</v>
      </c>
      <c r="AG32" s="36">
        <f t="shared" si="10"/>
        <v>0</v>
      </c>
    </row>
    <row r="33" spans="3:34" ht="51.75" customHeight="1" thickBot="1">
      <c r="C33" s="163" t="s">
        <v>116</v>
      </c>
      <c r="D33" s="159" t="s">
        <v>287</v>
      </c>
      <c r="E33" s="159"/>
      <c r="F33" s="159"/>
      <c r="G33" s="159"/>
      <c r="H33" s="159"/>
      <c r="I33" s="159"/>
      <c r="J33" s="79"/>
      <c r="K33" s="160" t="s">
        <v>4</v>
      </c>
      <c r="L33" s="203" t="s">
        <v>8</v>
      </c>
      <c r="M33" s="180" t="s">
        <v>7</v>
      </c>
      <c r="N33" s="180" t="s">
        <v>136</v>
      </c>
      <c r="O33" s="52"/>
      <c r="P33" s="358" t="str">
        <f>IF(Z34&gt;0,"PM del COV emitido",0)</f>
        <v>PM del COV emitido</v>
      </c>
      <c r="Q33" s="358" t="str">
        <f>IF(Z34&gt;0,"Num Carbonos COV emitido",0)</f>
        <v>Num Carbonos COV emitido</v>
      </c>
      <c r="R33" s="321" t="s">
        <v>300</v>
      </c>
      <c r="S33" s="322"/>
      <c r="T33" s="322"/>
      <c r="U33" s="323"/>
      <c r="V33" s="358" t="str">
        <f>IF(Z34&gt;0,"¿cumple?",0)</f>
        <v>¿cumple?</v>
      </c>
      <c r="X33" s="317" t="s">
        <v>137</v>
      </c>
      <c r="Y33" s="251">
        <f>IF(X34&gt;=100,"VLE mg COV/Nm3","")</f>
      </c>
      <c r="Z33" s="252" t="str">
        <f>IF(X34&lt;100,"VLE mg COT/Nm3","")</f>
        <v>VLE mg COT/Nm3</v>
      </c>
      <c r="AB33" s="179" t="s">
        <v>40</v>
      </c>
      <c r="AC33" s="250">
        <f>SUM(M35:M51)</f>
        <v>0</v>
      </c>
      <c r="AD33" s="167" t="s">
        <v>117</v>
      </c>
      <c r="AE33" s="2"/>
      <c r="AF33" s="36">
        <f>IF(OR(N33="NO",V33="NO"),1,0)</f>
        <v>0</v>
      </c>
      <c r="AG33" s="36">
        <f t="shared" si="10"/>
        <v>0</v>
      </c>
      <c r="AH33" s="2"/>
    </row>
    <row r="34" spans="3:34" ht="26.25" customHeight="1" thickBot="1">
      <c r="C34" s="181"/>
      <c r="D34" s="75" t="s">
        <v>0</v>
      </c>
      <c r="E34" s="76" t="s">
        <v>135</v>
      </c>
      <c r="F34" s="77" t="s">
        <v>1</v>
      </c>
      <c r="G34" s="76" t="s">
        <v>135</v>
      </c>
      <c r="H34" s="77" t="s">
        <v>2</v>
      </c>
      <c r="I34" s="76" t="s">
        <v>135</v>
      </c>
      <c r="J34" s="78" t="s">
        <v>60</v>
      </c>
      <c r="K34" s="182"/>
      <c r="L34" s="204"/>
      <c r="M34" s="183"/>
      <c r="N34" s="183"/>
      <c r="O34" s="184">
        <f>IF(Z34&gt;0,0,"¿CUMPLE?")</f>
        <v>0</v>
      </c>
      <c r="P34" s="358"/>
      <c r="Q34" s="358"/>
      <c r="R34" s="320" t="str">
        <f>IF($Z34&gt;0,"C1",0)</f>
        <v>C1</v>
      </c>
      <c r="S34" s="320" t="str">
        <f>IF($Z34&gt;0,"C3",0)</f>
        <v>C3</v>
      </c>
      <c r="T34" s="320" t="str">
        <f>IF($Z34&gt;0,"C2",0)</f>
        <v>C2</v>
      </c>
      <c r="U34" s="320" t="str">
        <f>IF($Z34&gt;0,"Media",0)</f>
        <v>Media</v>
      </c>
      <c r="V34" s="358"/>
      <c r="X34" s="246">
        <f>SUM(N35:N47)</f>
        <v>0</v>
      </c>
      <c r="Y34" s="253">
        <f>IF(X34&gt;=100,20,0)</f>
        <v>0</v>
      </c>
      <c r="Z34" s="254">
        <f>IF(X34&gt;=100,0,50)</f>
        <v>50</v>
      </c>
      <c r="AC34" s="2"/>
      <c r="AD34" s="2"/>
      <c r="AE34" s="2"/>
      <c r="AF34" s="36">
        <f>IF(OR(N34="NO",V34="NO"),1,0)</f>
        <v>0</v>
      </c>
      <c r="AG34" s="36">
        <f t="shared" si="10"/>
        <v>0</v>
      </c>
      <c r="AH34" s="2"/>
    </row>
    <row r="35" spans="3:34" ht="16.5">
      <c r="C35" s="185"/>
      <c r="D35" s="59"/>
      <c r="E35" s="177"/>
      <c r="F35" s="59"/>
      <c r="G35" s="177"/>
      <c r="H35" s="59"/>
      <c r="I35" s="177">
        <f>IF(H35&gt;0,1,0)</f>
        <v>0</v>
      </c>
      <c r="J35" s="186">
        <f>IF(E35+G35+I35&gt;0,(D35+F35+H35)/(E35+G35+I35),0)</f>
        <v>0</v>
      </c>
      <c r="K35" s="187"/>
      <c r="L35" s="187"/>
      <c r="M35" s="188">
        <f>J35*K35*L35/1000000</f>
        <v>0</v>
      </c>
      <c r="N35" s="188">
        <f>J35*K35/1000</f>
        <v>0</v>
      </c>
      <c r="O35" s="177">
        <f aca="true" t="shared" si="11" ref="O35:O45">IF(OR($J35=0,$Y$34=0),0,IF(OR($J35&gt;$Y$34,$D35&gt;1.5*$Y$34,$F35&gt;1.5*$Y$34,$H35&gt;1.5*$Y$34),"NO","SI"))</f>
        <v>0</v>
      </c>
      <c r="P35" s="324"/>
      <c r="Q35" s="324"/>
      <c r="R35" s="318">
        <f>IF(AND($D35&gt;0,P35&gt;0),$D35*12*$Q35/$P35,0)</f>
        <v>0</v>
      </c>
      <c r="S35" s="318">
        <f>IF(AND($F35&gt;0,P35&gt;0),F35*12*$Q35/$P35,0)</f>
        <v>0</v>
      </c>
      <c r="T35" s="318">
        <f>IF($H35&gt;0,H35*12*$Q35/$P35,0)</f>
        <v>0</v>
      </c>
      <c r="U35" s="318">
        <f>IF(AND($J35&gt;0,P35&gt;0),J35*12*$Q35/$P35,0)</f>
        <v>0</v>
      </c>
      <c r="V35" s="22">
        <f>IF(J35=0,0,IF($Z$34=0,0,IF(OR(P35=0,Q35=0),"Error introduzca datos necesarios",IF(AND(R35&lt;1.5*$Z$34,S35&lt;1.5*$Z$34,T35&lt;1.5*$Z$34,U35&gt;$Z$34),"SI","NO"))))</f>
        <v>0</v>
      </c>
      <c r="AC35" s="33"/>
      <c r="AD35" s="33"/>
      <c r="AE35" s="189"/>
      <c r="AF35" s="36">
        <f>IF(OR(N35="NO",V35="NO"),1,0)</f>
        <v>0</v>
      </c>
      <c r="AG35" s="36">
        <f t="shared" si="10"/>
        <v>0</v>
      </c>
      <c r="AH35" s="2"/>
    </row>
    <row r="36" spans="3:34" ht="16.5" customHeight="1">
      <c r="C36" s="185"/>
      <c r="D36" s="59"/>
      <c r="E36" s="177"/>
      <c r="F36" s="59"/>
      <c r="G36" s="177"/>
      <c r="H36" s="59"/>
      <c r="I36" s="177">
        <f>IF(H36&gt;0,1,0)</f>
        <v>0</v>
      </c>
      <c r="J36" s="186">
        <f>IF(E36+G36+I36&gt;0,(D36+F36+H36)/(E36+G36+I36),0)</f>
        <v>0</v>
      </c>
      <c r="K36" s="187"/>
      <c r="L36" s="187"/>
      <c r="M36" s="188">
        <f>J36*K36*L36/1000000</f>
        <v>0</v>
      </c>
      <c r="N36" s="188">
        <f>J36*K36/1000</f>
        <v>0</v>
      </c>
      <c r="O36" s="177">
        <f t="shared" si="11"/>
        <v>0</v>
      </c>
      <c r="P36" s="324"/>
      <c r="Q36" s="324"/>
      <c r="R36" s="318">
        <f>IF(AND($D36&gt;0,$P36&gt;0,$Q36&gt;0),$D36*12*$Q36/$P36,0)</f>
        <v>0</v>
      </c>
      <c r="S36" s="318">
        <f aca="true" t="shared" si="12" ref="S36:S45">IF(AND($F36&gt;0,P36&gt;0),F36*12*$Q36/$P36,0)</f>
        <v>0</v>
      </c>
      <c r="T36" s="318">
        <f aca="true" t="shared" si="13" ref="T36:T45">IF($H36&gt;0,H36*12*$Q36/$P36,0)</f>
        <v>0</v>
      </c>
      <c r="U36" s="318">
        <f aca="true" t="shared" si="14" ref="U36:U45">IF(AND($J36&gt;0,P36&gt;0),J36*12*$Q36/$P36,0)</f>
        <v>0</v>
      </c>
      <c r="V36" s="22">
        <f>IF(J36=0,0,IF($Z$34=0,0,IF(OR(P36=0,Q36=0),"Error introduzca datos necesarios",IF(AND(R36&lt;1.5*$Z$34,S36&lt;1.5*$Z$34,T36&lt;1.5*$Z$34,U36&gt;$Z$34),"SI","NO"))))</f>
        <v>0</v>
      </c>
      <c r="X36" s="357" t="str">
        <f>IF(X34&lt;100,"Caudal inferior a 100 g/h, aplica el VLE general focos canalizados para esta actividad en mg COT/Nm3",0)</f>
        <v>Caudal inferior a 100 g/h, aplica el VLE general focos canalizados para esta actividad en mg COT/Nm3</v>
      </c>
      <c r="Y36" s="357"/>
      <c r="Z36" s="357"/>
      <c r="AA36" s="357"/>
      <c r="AB36" s="357"/>
      <c r="AC36" s="357"/>
      <c r="AD36" s="357"/>
      <c r="AE36" s="22"/>
      <c r="AF36" s="36">
        <f aca="true" t="shared" si="15" ref="AF36:AF61">IF(OR(N36="NO",V36="NO"),1,0)</f>
        <v>0</v>
      </c>
      <c r="AG36" s="36">
        <f aca="true" t="shared" si="16" ref="AG36:AG61">IF(V36="Error introduzca datos necesarios",1,0)</f>
        <v>0</v>
      </c>
      <c r="AH36" s="2"/>
    </row>
    <row r="37" spans="3:34" ht="16.5" customHeight="1">
      <c r="C37" s="185"/>
      <c r="D37" s="59"/>
      <c r="E37" s="177">
        <f>IF(D37&gt;0,1,0)</f>
        <v>0</v>
      </c>
      <c r="F37" s="59"/>
      <c r="G37" s="177">
        <f>IF(F37&gt;0,1,0)</f>
        <v>0</v>
      </c>
      <c r="H37" s="59"/>
      <c r="I37" s="177">
        <f>IF(H37&gt;0,1,0)</f>
        <v>0</v>
      </c>
      <c r="J37" s="186">
        <f>IF(E37+G37+I37&gt;0,(D37+F37+H37)/(E37+G37+I37),0)</f>
        <v>0</v>
      </c>
      <c r="K37" s="187"/>
      <c r="L37" s="187"/>
      <c r="M37" s="188">
        <f>J37*K37*L37/1000000</f>
        <v>0</v>
      </c>
      <c r="N37" s="188">
        <f>J37*K37/1000</f>
        <v>0</v>
      </c>
      <c r="O37" s="177">
        <f t="shared" si="11"/>
        <v>0</v>
      </c>
      <c r="P37" s="324">
        <v>0</v>
      </c>
      <c r="Q37" s="324">
        <v>0</v>
      </c>
      <c r="R37" s="318">
        <f aca="true" t="shared" si="17" ref="R37:R45">IF(AND($D37&gt;0,P37&gt;0),$D37*12*$Q37/$P37,0)</f>
        <v>0</v>
      </c>
      <c r="S37" s="318">
        <f t="shared" si="12"/>
        <v>0</v>
      </c>
      <c r="T37" s="318">
        <f t="shared" si="13"/>
        <v>0</v>
      </c>
      <c r="U37" s="318">
        <f t="shared" si="14"/>
        <v>0</v>
      </c>
      <c r="V37" s="22">
        <f aca="true" t="shared" si="18" ref="V37:V45">IF(J37=0,0,IF($Z$34=0,0,IF(OR(P37=0,Q37=0),"Error introduzca datos necesarios",IF(AND(R37&lt;1.5*$Z$34,S37&lt;1.5*$Z$34,T37&lt;1.5*$Z$34,U37&gt;$Z$34),"SI","NO"))))</f>
        <v>0</v>
      </c>
      <c r="X37" s="356" t="str">
        <f>IF(X34&lt;100,"Es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Y37" s="356"/>
      <c r="Z37" s="356"/>
      <c r="AA37" s="356"/>
      <c r="AB37" s="356"/>
      <c r="AC37" s="356"/>
      <c r="AD37" s="356"/>
      <c r="AE37" s="2"/>
      <c r="AF37" s="36">
        <f t="shared" si="15"/>
        <v>0</v>
      </c>
      <c r="AG37" s="36">
        <f t="shared" si="16"/>
        <v>0</v>
      </c>
      <c r="AH37" s="2"/>
    </row>
    <row r="38" spans="3:34" ht="16.5" customHeight="1">
      <c r="C38" s="185"/>
      <c r="D38" s="59"/>
      <c r="E38" s="177">
        <f>IF(D38&gt;0,1,0)</f>
        <v>0</v>
      </c>
      <c r="F38" s="59"/>
      <c r="G38" s="177">
        <f>IF(F38&gt;0,1,0)</f>
        <v>0</v>
      </c>
      <c r="H38" s="59"/>
      <c r="I38" s="177">
        <f>IF(H38&gt;0,1,0)</f>
        <v>0</v>
      </c>
      <c r="J38" s="186">
        <f>IF(E38+G38+I38&gt;0,(D38+F38+H38)/(E38+G38+I38),0)</f>
        <v>0</v>
      </c>
      <c r="K38" s="187"/>
      <c r="L38" s="187"/>
      <c r="M38" s="188">
        <f>J38*K38*L38/1000000</f>
        <v>0</v>
      </c>
      <c r="N38" s="188">
        <f>J38*K38/1000</f>
        <v>0</v>
      </c>
      <c r="O38" s="177">
        <f t="shared" si="11"/>
        <v>0</v>
      </c>
      <c r="P38" s="324">
        <v>0</v>
      </c>
      <c r="Q38" s="324">
        <v>0</v>
      </c>
      <c r="R38" s="318">
        <f t="shared" si="17"/>
        <v>0</v>
      </c>
      <c r="S38" s="318">
        <f t="shared" si="12"/>
        <v>0</v>
      </c>
      <c r="T38" s="318">
        <f t="shared" si="13"/>
        <v>0</v>
      </c>
      <c r="U38" s="318">
        <f t="shared" si="14"/>
        <v>0</v>
      </c>
      <c r="V38" s="22">
        <f t="shared" si="18"/>
        <v>0</v>
      </c>
      <c r="X38" s="356"/>
      <c r="Y38" s="356"/>
      <c r="Z38" s="356"/>
      <c r="AA38" s="356"/>
      <c r="AB38" s="356"/>
      <c r="AC38" s="356"/>
      <c r="AD38" s="356"/>
      <c r="AF38" s="36">
        <f t="shared" si="15"/>
        <v>0</v>
      </c>
      <c r="AG38" s="36">
        <f t="shared" si="16"/>
        <v>0</v>
      </c>
      <c r="AH38" s="2"/>
    </row>
    <row r="39" spans="1:34" s="56" customFormat="1" ht="16.5" customHeight="1">
      <c r="A39" s="23"/>
      <c r="B39" s="22"/>
      <c r="C39" s="185"/>
      <c r="D39" s="59"/>
      <c r="E39" s="177">
        <f>IF(D39&gt;0,1,0)</f>
        <v>0</v>
      </c>
      <c r="F39" s="59"/>
      <c r="G39" s="177">
        <f>IF(F39&gt;0,1,0)</f>
        <v>0</v>
      </c>
      <c r="H39" s="59"/>
      <c r="I39" s="177">
        <f>IF(H39&gt;0,1,0)</f>
        <v>0</v>
      </c>
      <c r="J39" s="186">
        <f>IF(E39+G39+I39&gt;0,(D39+F39+H39)/(E39+G39+I39),0)</f>
        <v>0</v>
      </c>
      <c r="K39" s="187"/>
      <c r="L39" s="187"/>
      <c r="M39" s="188">
        <f>J39*K39*L39/1000000</f>
        <v>0</v>
      </c>
      <c r="N39" s="188">
        <f>J39*K39/1000</f>
        <v>0</v>
      </c>
      <c r="O39" s="177">
        <f t="shared" si="11"/>
        <v>0</v>
      </c>
      <c r="P39" s="324">
        <v>0</v>
      </c>
      <c r="Q39" s="324">
        <v>0</v>
      </c>
      <c r="R39" s="318">
        <f t="shared" si="17"/>
        <v>0</v>
      </c>
      <c r="S39" s="318">
        <f t="shared" si="12"/>
        <v>0</v>
      </c>
      <c r="T39" s="318">
        <f t="shared" si="13"/>
        <v>0</v>
      </c>
      <c r="U39" s="318">
        <f t="shared" si="14"/>
        <v>0</v>
      </c>
      <c r="V39" s="22">
        <f t="shared" si="18"/>
        <v>0</v>
      </c>
      <c r="X39" s="356"/>
      <c r="Y39" s="356"/>
      <c r="Z39" s="356"/>
      <c r="AA39" s="356"/>
      <c r="AB39" s="356"/>
      <c r="AC39" s="356"/>
      <c r="AD39" s="356"/>
      <c r="AF39" s="36">
        <f t="shared" si="15"/>
        <v>0</v>
      </c>
      <c r="AG39" s="36">
        <f t="shared" si="16"/>
        <v>0</v>
      </c>
      <c r="AH39" s="22"/>
    </row>
    <row r="40" spans="1:34" ht="23.25" customHeight="1">
      <c r="A40" s="190"/>
      <c r="B40" s="190"/>
      <c r="C40" s="185"/>
      <c r="D40" s="59"/>
      <c r="E40" s="177">
        <f aca="true" t="shared" si="19" ref="E40:E45">IF(B40&gt;0,1,0)</f>
        <v>0</v>
      </c>
      <c r="F40" s="59"/>
      <c r="G40" s="177">
        <f aca="true" t="shared" si="20" ref="G40:G45">IF(D40&gt;0,1,0)</f>
        <v>0</v>
      </c>
      <c r="H40" s="59"/>
      <c r="I40" s="177">
        <f aca="true" t="shared" si="21" ref="I40:I45">IF(F40&gt;0,1,0)</f>
        <v>0</v>
      </c>
      <c r="J40" s="186">
        <f aca="true" t="shared" si="22" ref="J40:J45">IF(C40+E40+G40&gt;0,(B40+D40+F40)/(C40+E40+G40),0)</f>
        <v>0</v>
      </c>
      <c r="K40" s="187"/>
      <c r="L40" s="187"/>
      <c r="M40" s="188">
        <f aca="true" t="shared" si="23" ref="M40:M45">H40*I40*J40/1000000</f>
        <v>0</v>
      </c>
      <c r="N40" s="188">
        <f aca="true" t="shared" si="24" ref="N40:N45">H40*I40/1000</f>
        <v>0</v>
      </c>
      <c r="O40" s="177">
        <f t="shared" si="11"/>
        <v>0</v>
      </c>
      <c r="P40" s="324">
        <v>0</v>
      </c>
      <c r="Q40" s="324">
        <v>0</v>
      </c>
      <c r="R40" s="318">
        <f t="shared" si="17"/>
        <v>0</v>
      </c>
      <c r="S40" s="318">
        <f t="shared" si="12"/>
        <v>0</v>
      </c>
      <c r="T40" s="318">
        <f t="shared" si="13"/>
        <v>0</v>
      </c>
      <c r="U40" s="318">
        <f t="shared" si="14"/>
        <v>0</v>
      </c>
      <c r="V40" s="22">
        <f t="shared" si="18"/>
        <v>0</v>
      </c>
      <c r="X40" s="356"/>
      <c r="Y40" s="356"/>
      <c r="Z40" s="356"/>
      <c r="AA40" s="356"/>
      <c r="AB40" s="356"/>
      <c r="AC40" s="356"/>
      <c r="AD40" s="356"/>
      <c r="AF40" s="36">
        <f t="shared" si="15"/>
        <v>0</v>
      </c>
      <c r="AG40" s="36">
        <f t="shared" si="16"/>
        <v>0</v>
      </c>
      <c r="AH40" s="2"/>
    </row>
    <row r="41" spans="1:34" ht="23.25" customHeight="1">
      <c r="A41" s="227"/>
      <c r="B41" s="227"/>
      <c r="C41" s="185"/>
      <c r="D41" s="59"/>
      <c r="E41" s="177">
        <f t="shared" si="19"/>
        <v>0</v>
      </c>
      <c r="F41" s="59"/>
      <c r="G41" s="177">
        <f t="shared" si="20"/>
        <v>0</v>
      </c>
      <c r="H41" s="59"/>
      <c r="I41" s="177">
        <f t="shared" si="21"/>
        <v>0</v>
      </c>
      <c r="J41" s="186">
        <f t="shared" si="22"/>
        <v>0</v>
      </c>
      <c r="K41" s="187"/>
      <c r="L41" s="187"/>
      <c r="M41" s="188">
        <f t="shared" si="23"/>
        <v>0</v>
      </c>
      <c r="N41" s="188">
        <f t="shared" si="24"/>
        <v>0</v>
      </c>
      <c r="O41" s="177">
        <f t="shared" si="11"/>
        <v>0</v>
      </c>
      <c r="P41" s="324">
        <v>0</v>
      </c>
      <c r="Q41" s="324">
        <v>0</v>
      </c>
      <c r="R41" s="318">
        <f t="shared" si="17"/>
        <v>0</v>
      </c>
      <c r="S41" s="318">
        <f t="shared" si="12"/>
        <v>0</v>
      </c>
      <c r="T41" s="318">
        <f t="shared" si="13"/>
        <v>0</v>
      </c>
      <c r="U41" s="318">
        <f t="shared" si="14"/>
        <v>0</v>
      </c>
      <c r="V41" s="22">
        <f t="shared" si="18"/>
        <v>0</v>
      </c>
      <c r="X41" s="359">
        <f>IF(Y34=0,0,"El VLE para los focos de emisión de COVs halogenados con frase de riesgo asignada R40 o indicación de peligro H341 o H351, cuando el caudal másico de la suma de los compuestos sea &gt;= 100 g/h es 20 mg COV/Nm3")</f>
        <v>0</v>
      </c>
      <c r="Y41" s="359"/>
      <c r="Z41" s="359"/>
      <c r="AA41" s="359"/>
      <c r="AB41" s="359"/>
      <c r="AC41" s="359"/>
      <c r="AD41" s="359"/>
      <c r="AF41" s="36">
        <f t="shared" si="15"/>
        <v>0</v>
      </c>
      <c r="AG41" s="36">
        <f t="shared" si="16"/>
        <v>0</v>
      </c>
      <c r="AH41" s="2"/>
    </row>
    <row r="42" spans="1:34" ht="23.25" customHeight="1">
      <c r="A42" s="227"/>
      <c r="B42" s="227"/>
      <c r="C42" s="185"/>
      <c r="D42" s="59"/>
      <c r="E42" s="177">
        <f t="shared" si="19"/>
        <v>0</v>
      </c>
      <c r="F42" s="59"/>
      <c r="G42" s="177">
        <f t="shared" si="20"/>
        <v>0</v>
      </c>
      <c r="H42" s="59"/>
      <c r="I42" s="177">
        <f t="shared" si="21"/>
        <v>0</v>
      </c>
      <c r="J42" s="186">
        <f t="shared" si="22"/>
        <v>0</v>
      </c>
      <c r="K42" s="187"/>
      <c r="L42" s="187"/>
      <c r="M42" s="188">
        <f t="shared" si="23"/>
        <v>0</v>
      </c>
      <c r="N42" s="188">
        <f t="shared" si="24"/>
        <v>0</v>
      </c>
      <c r="O42" s="177">
        <f t="shared" si="11"/>
        <v>0</v>
      </c>
      <c r="P42" s="324">
        <v>0</v>
      </c>
      <c r="Q42" s="324">
        <v>0</v>
      </c>
      <c r="R42" s="318">
        <f t="shared" si="17"/>
        <v>0</v>
      </c>
      <c r="S42" s="318">
        <f t="shared" si="12"/>
        <v>0</v>
      </c>
      <c r="T42" s="318">
        <f t="shared" si="13"/>
        <v>0</v>
      </c>
      <c r="U42" s="318">
        <f t="shared" si="14"/>
        <v>0</v>
      </c>
      <c r="V42" s="22">
        <f t="shared" si="18"/>
        <v>0</v>
      </c>
      <c r="X42" s="359"/>
      <c r="Y42" s="359"/>
      <c r="Z42" s="359"/>
      <c r="AA42" s="359"/>
      <c r="AB42" s="359"/>
      <c r="AC42" s="359"/>
      <c r="AD42" s="359"/>
      <c r="AF42" s="36">
        <f t="shared" si="15"/>
        <v>0</v>
      </c>
      <c r="AG42" s="36">
        <f t="shared" si="16"/>
        <v>0</v>
      </c>
      <c r="AH42" s="2"/>
    </row>
    <row r="43" spans="1:34" ht="23.25" customHeight="1">
      <c r="A43" s="227"/>
      <c r="B43" s="227"/>
      <c r="C43" s="185"/>
      <c r="D43" s="59"/>
      <c r="E43" s="177">
        <f t="shared" si="19"/>
        <v>0</v>
      </c>
      <c r="F43" s="59"/>
      <c r="G43" s="177">
        <f t="shared" si="20"/>
        <v>0</v>
      </c>
      <c r="H43" s="59"/>
      <c r="I43" s="177">
        <f t="shared" si="21"/>
        <v>0</v>
      </c>
      <c r="J43" s="186">
        <f t="shared" si="22"/>
        <v>0</v>
      </c>
      <c r="K43" s="187"/>
      <c r="L43" s="187"/>
      <c r="M43" s="188">
        <f t="shared" si="23"/>
        <v>0</v>
      </c>
      <c r="N43" s="188">
        <f t="shared" si="24"/>
        <v>0</v>
      </c>
      <c r="O43" s="177">
        <f t="shared" si="11"/>
        <v>0</v>
      </c>
      <c r="P43" s="324">
        <v>0</v>
      </c>
      <c r="Q43" s="324">
        <v>0</v>
      </c>
      <c r="R43" s="318">
        <f t="shared" si="17"/>
        <v>0</v>
      </c>
      <c r="S43" s="318">
        <f t="shared" si="12"/>
        <v>0</v>
      </c>
      <c r="T43" s="318">
        <f t="shared" si="13"/>
        <v>0</v>
      </c>
      <c r="U43" s="318">
        <f t="shared" si="14"/>
        <v>0</v>
      </c>
      <c r="V43" s="22">
        <f t="shared" si="18"/>
        <v>0</v>
      </c>
      <c r="X43" s="359"/>
      <c r="Y43" s="359"/>
      <c r="Z43" s="359"/>
      <c r="AA43" s="359"/>
      <c r="AB43" s="359"/>
      <c r="AC43" s="359"/>
      <c r="AD43" s="359"/>
      <c r="AF43" s="36">
        <f t="shared" si="15"/>
        <v>0</v>
      </c>
      <c r="AG43" s="36">
        <f t="shared" si="16"/>
        <v>0</v>
      </c>
      <c r="AH43" s="2"/>
    </row>
    <row r="44" spans="1:34" ht="23.25" customHeight="1">
      <c r="A44" s="227"/>
      <c r="B44" s="227"/>
      <c r="C44" s="185"/>
      <c r="D44" s="59"/>
      <c r="E44" s="177">
        <f t="shared" si="19"/>
        <v>0</v>
      </c>
      <c r="F44" s="59"/>
      <c r="G44" s="177">
        <f t="shared" si="20"/>
        <v>0</v>
      </c>
      <c r="H44" s="59"/>
      <c r="I44" s="177">
        <f t="shared" si="21"/>
        <v>0</v>
      </c>
      <c r="J44" s="186">
        <f t="shared" si="22"/>
        <v>0</v>
      </c>
      <c r="K44" s="187"/>
      <c r="L44" s="187"/>
      <c r="M44" s="188">
        <f t="shared" si="23"/>
        <v>0</v>
      </c>
      <c r="N44" s="188">
        <f t="shared" si="24"/>
        <v>0</v>
      </c>
      <c r="O44" s="177">
        <f t="shared" si="11"/>
        <v>0</v>
      </c>
      <c r="P44" s="324">
        <v>10</v>
      </c>
      <c r="Q44" s="324">
        <v>3</v>
      </c>
      <c r="R44" s="318">
        <f t="shared" si="17"/>
        <v>0</v>
      </c>
      <c r="S44" s="318">
        <f t="shared" si="12"/>
        <v>0</v>
      </c>
      <c r="T44" s="318">
        <f t="shared" si="13"/>
        <v>0</v>
      </c>
      <c r="U44" s="318">
        <f t="shared" si="14"/>
        <v>0</v>
      </c>
      <c r="V44" s="22">
        <f t="shared" si="18"/>
        <v>0</v>
      </c>
      <c r="X44" s="56"/>
      <c r="Y44" s="56"/>
      <c r="Z44" s="56"/>
      <c r="AA44" s="56"/>
      <c r="AB44" s="56"/>
      <c r="AC44" s="56"/>
      <c r="AD44" s="56"/>
      <c r="AF44" s="36">
        <f t="shared" si="15"/>
        <v>0</v>
      </c>
      <c r="AG44" s="36">
        <f t="shared" si="16"/>
        <v>0</v>
      </c>
      <c r="AH44" s="2"/>
    </row>
    <row r="45" spans="1:34" ht="23.25" customHeight="1" thickBot="1">
      <c r="A45" s="191"/>
      <c r="B45" s="191"/>
      <c r="C45" s="310"/>
      <c r="D45" s="311"/>
      <c r="E45" s="312">
        <f t="shared" si="19"/>
        <v>0</v>
      </c>
      <c r="F45" s="311"/>
      <c r="G45" s="312">
        <f t="shared" si="20"/>
        <v>0</v>
      </c>
      <c r="H45" s="311"/>
      <c r="I45" s="312">
        <f t="shared" si="21"/>
        <v>0</v>
      </c>
      <c r="J45" s="313">
        <f t="shared" si="22"/>
        <v>0</v>
      </c>
      <c r="K45" s="314"/>
      <c r="L45" s="314"/>
      <c r="M45" s="315">
        <f t="shared" si="23"/>
        <v>0</v>
      </c>
      <c r="N45" s="315">
        <f t="shared" si="24"/>
        <v>0</v>
      </c>
      <c r="O45" s="312">
        <f t="shared" si="11"/>
        <v>0</v>
      </c>
      <c r="P45" s="324">
        <v>0</v>
      </c>
      <c r="Q45" s="324">
        <v>0</v>
      </c>
      <c r="R45" s="318">
        <f t="shared" si="17"/>
        <v>0</v>
      </c>
      <c r="S45" s="318">
        <f t="shared" si="12"/>
        <v>0</v>
      </c>
      <c r="T45" s="319">
        <f t="shared" si="13"/>
        <v>0</v>
      </c>
      <c r="U45" s="318">
        <f t="shared" si="14"/>
        <v>0</v>
      </c>
      <c r="V45" s="22">
        <f t="shared" si="18"/>
        <v>0</v>
      </c>
      <c r="W45" s="192"/>
      <c r="X45" s="191"/>
      <c r="Y45" s="191"/>
      <c r="Z45" s="191"/>
      <c r="AA45" s="191"/>
      <c r="AB45" s="191"/>
      <c r="AC45" s="191"/>
      <c r="AD45" s="191"/>
      <c r="AF45" s="36">
        <f t="shared" si="15"/>
        <v>0</v>
      </c>
      <c r="AG45" s="36">
        <f t="shared" si="16"/>
        <v>0</v>
      </c>
      <c r="AH45" s="2"/>
    </row>
    <row r="46" spans="1:34" ht="23.25" customHeight="1" thickTop="1">
      <c r="A46" s="235" t="s">
        <v>312</v>
      </c>
      <c r="B46" s="242"/>
      <c r="C46" s="242"/>
      <c r="D46" s="242"/>
      <c r="E46" s="242"/>
      <c r="F46" s="242"/>
      <c r="G46" s="242"/>
      <c r="H46" s="242"/>
      <c r="I46" s="242"/>
      <c r="J46" s="242"/>
      <c r="K46" s="242"/>
      <c r="L46" s="242"/>
      <c r="M46" s="242"/>
      <c r="N46" s="242"/>
      <c r="O46" s="242"/>
      <c r="P46" s="242"/>
      <c r="Q46" s="242"/>
      <c r="R46" s="242"/>
      <c r="S46" s="242"/>
      <c r="T46" s="242"/>
      <c r="U46" s="242"/>
      <c r="V46" s="242"/>
      <c r="W46" s="242"/>
      <c r="X46" s="56"/>
      <c r="Y46" s="56"/>
      <c r="Z46" s="56"/>
      <c r="AA46" s="56"/>
      <c r="AB46" s="56"/>
      <c r="AC46" s="56"/>
      <c r="AD46" s="56"/>
      <c r="AF46" s="36">
        <f t="shared" si="15"/>
        <v>0</v>
      </c>
      <c r="AG46" s="36">
        <f t="shared" si="16"/>
        <v>0</v>
      </c>
      <c r="AH46" s="2"/>
    </row>
    <row r="47" spans="2:34" s="56" customFormat="1" ht="40.5" customHeight="1" thickBot="1">
      <c r="B47" s="356"/>
      <c r="C47" s="356"/>
      <c r="D47" s="356"/>
      <c r="E47" s="356"/>
      <c r="F47" s="356"/>
      <c r="G47" s="356"/>
      <c r="H47" s="356"/>
      <c r="I47" s="356"/>
      <c r="J47" s="356"/>
      <c r="K47" s="356"/>
      <c r="L47" s="356"/>
      <c r="M47" s="356"/>
      <c r="N47" s="356"/>
      <c r="O47" s="356"/>
      <c r="P47" s="356"/>
      <c r="Q47" s="296"/>
      <c r="R47" s="296"/>
      <c r="S47" s="296"/>
      <c r="T47" s="296"/>
      <c r="U47" s="296"/>
      <c r="V47" s="296"/>
      <c r="W47" s="296"/>
      <c r="X47" s="22"/>
      <c r="Y47" s="227"/>
      <c r="Z47" s="227"/>
      <c r="AF47" s="36">
        <f t="shared" si="15"/>
        <v>0</v>
      </c>
      <c r="AG47" s="36">
        <f t="shared" si="16"/>
        <v>0</v>
      </c>
      <c r="AH47" s="22"/>
    </row>
    <row r="48" spans="3:34" s="56" customFormat="1" ht="51.75" customHeight="1" thickBot="1">
      <c r="C48" s="163" t="s">
        <v>116</v>
      </c>
      <c r="D48" s="159" t="s">
        <v>287</v>
      </c>
      <c r="E48" s="159"/>
      <c r="F48" s="159"/>
      <c r="G48" s="159"/>
      <c r="H48" s="159"/>
      <c r="I48" s="159"/>
      <c r="J48" s="79"/>
      <c r="K48" s="160" t="s">
        <v>4</v>
      </c>
      <c r="L48" s="203" t="s">
        <v>8</v>
      </c>
      <c r="M48" s="180" t="s">
        <v>7</v>
      </c>
      <c r="N48" s="180" t="s">
        <v>136</v>
      </c>
      <c r="O48" s="52"/>
      <c r="P48" s="358" t="str">
        <f>IF(Z34&gt;0,"PM del COV emitido",0)</f>
        <v>PM del COV emitido</v>
      </c>
      <c r="Q48" s="358" t="str">
        <f>IF(Z34&gt;0,"Num Carbonos COV emitido",0)</f>
        <v>Num Carbonos COV emitido</v>
      </c>
      <c r="R48" s="321" t="s">
        <v>300</v>
      </c>
      <c r="S48" s="322"/>
      <c r="T48" s="323"/>
      <c r="U48" s="316"/>
      <c r="V48" s="358" t="str">
        <f>IF(Z34&gt;0,"¿cumple?",0)</f>
        <v>¿cumple?</v>
      </c>
      <c r="W48"/>
      <c r="X48" s="245" t="s">
        <v>137</v>
      </c>
      <c r="Y48" s="251">
        <f>IF(X49&gt;=10,"VLE mg COV/Nm3","")</f>
      </c>
      <c r="Z48" s="252" t="str">
        <f>IF(X49&lt;10,"VLE mg COT/Nm3","")</f>
        <v>VLE mg COT/Nm3</v>
      </c>
      <c r="AB48" s="179" t="s">
        <v>40</v>
      </c>
      <c r="AC48" s="250">
        <f>SUM(M50:M66)</f>
        <v>0</v>
      </c>
      <c r="AD48" s="167" t="s">
        <v>117</v>
      </c>
      <c r="AF48" s="36">
        <f t="shared" si="15"/>
        <v>0</v>
      </c>
      <c r="AG48" s="36">
        <f t="shared" si="16"/>
        <v>0</v>
      </c>
      <c r="AH48" s="22"/>
    </row>
    <row r="49" spans="3:34" s="56" customFormat="1" ht="29.25" customHeight="1" thickBot="1">
      <c r="C49" s="181"/>
      <c r="D49" s="75" t="s">
        <v>0</v>
      </c>
      <c r="E49" s="76" t="s">
        <v>135</v>
      </c>
      <c r="F49" s="77" t="s">
        <v>1</v>
      </c>
      <c r="G49" s="76" t="s">
        <v>135</v>
      </c>
      <c r="H49" s="77" t="s">
        <v>2</v>
      </c>
      <c r="I49" s="76" t="s">
        <v>135</v>
      </c>
      <c r="J49" s="78" t="s">
        <v>60</v>
      </c>
      <c r="K49" s="182"/>
      <c r="L49" s="204"/>
      <c r="M49" s="183"/>
      <c r="N49" s="183"/>
      <c r="O49" s="184">
        <f>IF(Z49&gt;0,0,"¿CUMPLE?")</f>
        <v>0</v>
      </c>
      <c r="P49" s="358"/>
      <c r="Q49" s="358"/>
      <c r="R49" s="320" t="str">
        <f>IF($Z49&gt;0,"C1",0)</f>
        <v>C1</v>
      </c>
      <c r="S49" s="320" t="str">
        <f>IF($Z49&gt;0,"C3",0)</f>
        <v>C3</v>
      </c>
      <c r="T49" s="320" t="str">
        <f>IF($Z49&gt;0,"C2",0)</f>
        <v>C2</v>
      </c>
      <c r="U49" s="320" t="str">
        <f>IF($Z49&gt;0,"Media",0)</f>
        <v>Media</v>
      </c>
      <c r="V49" s="358"/>
      <c r="W49" s="2"/>
      <c r="X49" s="246">
        <f>SUM(N50:N69)</f>
        <v>0</v>
      </c>
      <c r="Y49" s="253">
        <f>IF(X49&gt;=10,2,0)</f>
        <v>0</v>
      </c>
      <c r="Z49" s="255">
        <f>IF(X49&gt;10,0,50)</f>
        <v>50</v>
      </c>
      <c r="AA49" s="249"/>
      <c r="AB49" s="249"/>
      <c r="AC49" s="249"/>
      <c r="AF49" s="36">
        <f t="shared" si="15"/>
        <v>0</v>
      </c>
      <c r="AG49" s="36">
        <f t="shared" si="16"/>
        <v>0</v>
      </c>
      <c r="AH49" s="22"/>
    </row>
    <row r="50" spans="3:34" s="56" customFormat="1" ht="19.5">
      <c r="C50" s="185"/>
      <c r="D50" s="59"/>
      <c r="E50" s="177"/>
      <c r="F50" s="59"/>
      <c r="G50" s="177"/>
      <c r="H50" s="59"/>
      <c r="I50" s="177">
        <f aca="true" t="shared" si="25" ref="I50:I55">IF(H50&gt;0,1,0)</f>
        <v>0</v>
      </c>
      <c r="J50" s="186">
        <f aca="true" t="shared" si="26" ref="J50:J55">IF(E50+G50+I50&gt;0,(D50+F50+H50)/(E50+G50+I50),0)</f>
        <v>0</v>
      </c>
      <c r="K50" s="187"/>
      <c r="L50" s="187"/>
      <c r="M50" s="188">
        <f aca="true" t="shared" si="27" ref="M50:M55">J50*K50*L50/1000000</f>
        <v>0</v>
      </c>
      <c r="N50" s="188">
        <f aca="true" t="shared" si="28" ref="N50:N55">J50*K50/1000</f>
        <v>0</v>
      </c>
      <c r="O50" s="177">
        <f>IF(OR($J50=0,$Y$49=0),0,IF(OR($J50&gt;$Y$34,$D50&gt;1.5*$Y$34,$F50&gt;1.5*$Y$34,$H50&gt;1.5*$Y$34),"NO","SI"))</f>
        <v>0</v>
      </c>
      <c r="P50" s="22"/>
      <c r="Q50" s="22"/>
      <c r="R50" s="318">
        <f>IF($D50&gt;0,$D50*12*$Q50/$P50,0)</f>
        <v>0</v>
      </c>
      <c r="S50" s="318">
        <f>IF($F50&gt;0,F50*12*$Q50/$P50,0)</f>
        <v>0</v>
      </c>
      <c r="T50" s="318">
        <f>IF($H50&gt;0,H50*12*$Q50/$P50,0)</f>
        <v>0</v>
      </c>
      <c r="U50" s="318">
        <f>IF(AND($J50&gt;0,P50&gt;0),J50*12*$Q50/$P50,0)</f>
        <v>0</v>
      </c>
      <c r="V50" s="22">
        <f aca="true" t="shared" si="29" ref="V50:V60">IF(J50=0,0,IF($Z$49=0,0,IF(OR(P50=0,Q50=0),"Error introduzca datos necesarios",IF(AND(R50&lt;1.5*$Z$49,S50&lt;1.5*$Z$49,T50&lt;1.5*$Z$49,U50&gt;$Z$49),"SI","NO"))))</f>
        <v>0</v>
      </c>
      <c r="W50" s="22"/>
      <c r="X50" s="249"/>
      <c r="Y50" s="249"/>
      <c r="Z50" s="249"/>
      <c r="AA50" s="249"/>
      <c r="AB50" s="249"/>
      <c r="AC50" s="249"/>
      <c r="AF50" s="36">
        <f t="shared" si="15"/>
        <v>0</v>
      </c>
      <c r="AG50" s="36">
        <f t="shared" si="16"/>
        <v>0</v>
      </c>
      <c r="AH50" s="22"/>
    </row>
    <row r="51" spans="3:38" s="56" customFormat="1" ht="15.75" customHeight="1">
      <c r="C51" s="185"/>
      <c r="D51" s="61"/>
      <c r="E51" s="177">
        <f>IF(D51&gt;0,1,0)</f>
        <v>0</v>
      </c>
      <c r="F51" s="61"/>
      <c r="G51" s="177">
        <f>IF(F51&gt;0,1,0)</f>
        <v>0</v>
      </c>
      <c r="H51" s="61"/>
      <c r="I51" s="177">
        <f t="shared" si="25"/>
        <v>0</v>
      </c>
      <c r="J51" s="186">
        <f t="shared" si="26"/>
        <v>0</v>
      </c>
      <c r="K51" s="60"/>
      <c r="L51" s="60"/>
      <c r="M51" s="188">
        <f t="shared" si="27"/>
        <v>0</v>
      </c>
      <c r="N51" s="188">
        <f t="shared" si="28"/>
        <v>0</v>
      </c>
      <c r="O51" s="177">
        <f aca="true" t="shared" si="30" ref="O51:O61">IF(OR($J51=0,$Y$49=0),0,IF(OR($J51&gt;$Y$34,$D51&gt;1.5*$Y$34,$F51&gt;1.5*$Y$34,$H51&gt;1.5*$Y$34),"NO","SI"))</f>
        <v>0</v>
      </c>
      <c r="P51" s="22"/>
      <c r="Q51" s="22"/>
      <c r="R51" s="318">
        <f>IF($D51&gt;0,$D51*12*$Q51/$P51,0)</f>
        <v>0</v>
      </c>
      <c r="S51" s="318">
        <f aca="true" t="shared" si="31" ref="S51:S60">IF($F51&gt;0,F51*12*$Q51/$P51,0)</f>
        <v>0</v>
      </c>
      <c r="T51" s="318">
        <f aca="true" t="shared" si="32" ref="T51:T60">IF($H51&gt;0,H51*12*$Q51/$P51,0)</f>
        <v>0</v>
      </c>
      <c r="U51" s="318">
        <f aca="true" t="shared" si="33" ref="U51:U60">IF(AND($J51&gt;0,P51&gt;0),J51*12*$Q51/$P51,0)</f>
        <v>0</v>
      </c>
      <c r="V51" s="22">
        <f t="shared" si="29"/>
        <v>0</v>
      </c>
      <c r="W51" s="22"/>
      <c r="X51" s="357" t="str">
        <f>IF(X49&lt;10,"Caudal inferior a 10 g/h, aplica el VLE general focos canalizados para esta actividad en mg COT/Nm3",0)</f>
        <v>Caudal inferior a 10 g/h, aplica el VLE general focos canalizados para esta actividad en mg COT/Nm3</v>
      </c>
      <c r="Y51" s="357"/>
      <c r="Z51" s="357"/>
      <c r="AA51" s="357"/>
      <c r="AB51" s="357"/>
      <c r="AC51" s="357"/>
      <c r="AD51" s="357"/>
      <c r="AE51" s="205"/>
      <c r="AF51" s="36">
        <f t="shared" si="15"/>
        <v>0</v>
      </c>
      <c r="AG51" s="36">
        <f t="shared" si="16"/>
        <v>0</v>
      </c>
      <c r="AH51" s="205"/>
      <c r="AI51" s="205"/>
      <c r="AJ51" s="205"/>
      <c r="AK51" s="205"/>
      <c r="AL51" s="205"/>
    </row>
    <row r="52" spans="3:38" ht="16.5" customHeight="1">
      <c r="C52" s="185"/>
      <c r="D52" s="61"/>
      <c r="E52" s="177">
        <f>IF(D52&gt;0,1,0)</f>
        <v>0</v>
      </c>
      <c r="F52" s="61"/>
      <c r="G52" s="177">
        <f>IF(F52&gt;0,1,0)</f>
        <v>0</v>
      </c>
      <c r="H52" s="61"/>
      <c r="I52" s="177">
        <f t="shared" si="25"/>
        <v>0</v>
      </c>
      <c r="J52" s="186">
        <f t="shared" si="26"/>
        <v>0</v>
      </c>
      <c r="K52" s="60"/>
      <c r="L52" s="60"/>
      <c r="M52" s="188">
        <f t="shared" si="27"/>
        <v>0</v>
      </c>
      <c r="N52" s="188">
        <f t="shared" si="28"/>
        <v>0</v>
      </c>
      <c r="O52" s="177">
        <f t="shared" si="30"/>
        <v>0</v>
      </c>
      <c r="P52" s="22"/>
      <c r="Q52" s="22"/>
      <c r="R52" s="318">
        <f aca="true" t="shared" si="34" ref="R52:R61">IF($D52&gt;0,$D52*12*$Q52/$P52,0)</f>
        <v>0</v>
      </c>
      <c r="S52" s="318">
        <f t="shared" si="31"/>
        <v>0</v>
      </c>
      <c r="T52" s="318">
        <f t="shared" si="32"/>
        <v>0</v>
      </c>
      <c r="U52" s="318">
        <f t="shared" si="33"/>
        <v>0</v>
      </c>
      <c r="V52" s="22">
        <f t="shared" si="29"/>
        <v>0</v>
      </c>
      <c r="W52" s="22"/>
      <c r="X52" s="356" t="str">
        <f>IF(X49&lt;10,"Es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Y52" s="356"/>
      <c r="Z52" s="356"/>
      <c r="AA52" s="356"/>
      <c r="AB52" s="356"/>
      <c r="AC52" s="356"/>
      <c r="AD52" s="356"/>
      <c r="AE52" s="205"/>
      <c r="AF52" s="36">
        <f t="shared" si="15"/>
        <v>0</v>
      </c>
      <c r="AG52" s="36">
        <f t="shared" si="16"/>
        <v>0</v>
      </c>
      <c r="AH52" s="205"/>
      <c r="AI52" s="205"/>
      <c r="AJ52" s="205"/>
      <c r="AK52" s="205"/>
      <c r="AL52" s="205"/>
    </row>
    <row r="53" spans="3:34" ht="15" customHeight="1">
      <c r="C53" s="185"/>
      <c r="D53" s="61"/>
      <c r="E53" s="177">
        <f>IF(D53&gt;0,1,0)</f>
        <v>0</v>
      </c>
      <c r="F53" s="61"/>
      <c r="G53" s="177">
        <f>IF(F53&gt;0,1,0)</f>
        <v>0</v>
      </c>
      <c r="H53" s="61"/>
      <c r="I53" s="177">
        <f t="shared" si="25"/>
        <v>0</v>
      </c>
      <c r="J53" s="186">
        <f t="shared" si="26"/>
        <v>0</v>
      </c>
      <c r="K53" s="60"/>
      <c r="L53" s="60"/>
      <c r="M53" s="188">
        <f t="shared" si="27"/>
        <v>0</v>
      </c>
      <c r="N53" s="188">
        <f t="shared" si="28"/>
        <v>0</v>
      </c>
      <c r="O53" s="177">
        <f t="shared" si="30"/>
        <v>0</v>
      </c>
      <c r="P53" s="22"/>
      <c r="Q53" s="22"/>
      <c r="R53" s="318">
        <f t="shared" si="34"/>
        <v>0</v>
      </c>
      <c r="S53" s="318">
        <f t="shared" si="31"/>
        <v>0</v>
      </c>
      <c r="T53" s="318">
        <f t="shared" si="32"/>
        <v>0</v>
      </c>
      <c r="U53" s="318">
        <f t="shared" si="33"/>
        <v>0</v>
      </c>
      <c r="V53" s="22">
        <f t="shared" si="29"/>
        <v>0</v>
      </c>
      <c r="W53" s="22"/>
      <c r="X53" s="356"/>
      <c r="Y53" s="356"/>
      <c r="Z53" s="356"/>
      <c r="AA53" s="356"/>
      <c r="AB53" s="356"/>
      <c r="AC53" s="356"/>
      <c r="AD53" s="356"/>
      <c r="AF53" s="36">
        <f t="shared" si="15"/>
        <v>0</v>
      </c>
      <c r="AG53" s="36">
        <f t="shared" si="16"/>
        <v>0</v>
      </c>
      <c r="AH53" s="2"/>
    </row>
    <row r="54" spans="3:34" ht="16.5" customHeight="1">
      <c r="C54" s="185"/>
      <c r="D54" s="61"/>
      <c r="E54" s="177">
        <f>IF(D54&gt;0,1,0)</f>
        <v>0</v>
      </c>
      <c r="F54" s="61"/>
      <c r="G54" s="177">
        <f>IF(F54&gt;0,1,0)</f>
        <v>0</v>
      </c>
      <c r="H54" s="61"/>
      <c r="I54" s="177">
        <f t="shared" si="25"/>
        <v>0</v>
      </c>
      <c r="J54" s="186">
        <f t="shared" si="26"/>
        <v>0</v>
      </c>
      <c r="K54" s="60"/>
      <c r="L54" s="60"/>
      <c r="M54" s="188">
        <f t="shared" si="27"/>
        <v>0</v>
      </c>
      <c r="N54" s="188">
        <f t="shared" si="28"/>
        <v>0</v>
      </c>
      <c r="O54" s="177">
        <f t="shared" si="30"/>
        <v>0</v>
      </c>
      <c r="P54" s="22"/>
      <c r="Q54" s="22"/>
      <c r="R54" s="318">
        <f t="shared" si="34"/>
        <v>0</v>
      </c>
      <c r="S54" s="318">
        <f t="shared" si="31"/>
        <v>0</v>
      </c>
      <c r="T54" s="318">
        <f t="shared" si="32"/>
        <v>0</v>
      </c>
      <c r="U54" s="318">
        <f t="shared" si="33"/>
        <v>0</v>
      </c>
      <c r="V54" s="22">
        <f t="shared" si="29"/>
        <v>0</v>
      </c>
      <c r="W54" s="22"/>
      <c r="X54" s="356"/>
      <c r="Y54" s="356"/>
      <c r="Z54" s="356"/>
      <c r="AA54" s="356"/>
      <c r="AB54" s="356"/>
      <c r="AC54" s="356"/>
      <c r="AD54" s="356"/>
      <c r="AF54" s="36">
        <f t="shared" si="15"/>
        <v>0</v>
      </c>
      <c r="AG54" s="36">
        <f t="shared" si="16"/>
        <v>0</v>
      </c>
      <c r="AH54" s="2"/>
    </row>
    <row r="55" spans="2:34" ht="19.5">
      <c r="B55" s="158"/>
      <c r="C55" s="185"/>
      <c r="D55" s="61"/>
      <c r="E55" s="177">
        <f>IF(D55&gt;0,1,0)</f>
        <v>0</v>
      </c>
      <c r="F55" s="61"/>
      <c r="G55" s="177">
        <f>IF(F55&gt;0,1,0)</f>
        <v>0</v>
      </c>
      <c r="H55" s="61"/>
      <c r="I55" s="177">
        <f t="shared" si="25"/>
        <v>0</v>
      </c>
      <c r="J55" s="186">
        <f t="shared" si="26"/>
        <v>0</v>
      </c>
      <c r="K55" s="60"/>
      <c r="L55" s="60"/>
      <c r="M55" s="188">
        <f t="shared" si="27"/>
        <v>0</v>
      </c>
      <c r="N55" s="188">
        <f t="shared" si="28"/>
        <v>0</v>
      </c>
      <c r="O55" s="177">
        <f t="shared" si="30"/>
        <v>0</v>
      </c>
      <c r="P55" s="22"/>
      <c r="Q55" s="22"/>
      <c r="R55" s="318">
        <f t="shared" si="34"/>
        <v>0</v>
      </c>
      <c r="S55" s="318">
        <f t="shared" si="31"/>
        <v>0</v>
      </c>
      <c r="T55" s="318">
        <f t="shared" si="32"/>
        <v>0</v>
      </c>
      <c r="U55" s="318">
        <f t="shared" si="33"/>
        <v>0</v>
      </c>
      <c r="V55" s="22">
        <f t="shared" si="29"/>
        <v>0</v>
      </c>
      <c r="W55" s="22"/>
      <c r="X55" s="356"/>
      <c r="Y55" s="356"/>
      <c r="Z55" s="356"/>
      <c r="AA55" s="356"/>
      <c r="AB55" s="356"/>
      <c r="AC55" s="356"/>
      <c r="AD55" s="356"/>
      <c r="AF55" s="36">
        <f t="shared" si="15"/>
        <v>0</v>
      </c>
      <c r="AG55" s="36">
        <f t="shared" si="16"/>
        <v>0</v>
      </c>
      <c r="AH55" s="2"/>
    </row>
    <row r="56" spans="2:34" ht="19.5" customHeight="1">
      <c r="B56" s="158"/>
      <c r="C56" s="185"/>
      <c r="D56" s="61"/>
      <c r="E56" s="177">
        <f aca="true" t="shared" si="35" ref="E56:E61">IF(D56&gt;0,1,0)</f>
        <v>0</v>
      </c>
      <c r="F56" s="61"/>
      <c r="G56" s="177">
        <f aca="true" t="shared" si="36" ref="G56:G61">IF(F56&gt;0,1,0)</f>
        <v>0</v>
      </c>
      <c r="H56" s="61"/>
      <c r="I56" s="177">
        <f aca="true" t="shared" si="37" ref="I56:I61">IF(H56&gt;0,1,0)</f>
        <v>0</v>
      </c>
      <c r="J56" s="186">
        <f aca="true" t="shared" si="38" ref="J56:J61">IF(E56+G56+I56&gt;0,(D56+F56+H56)/(E56+G56+I56),0)</f>
        <v>0</v>
      </c>
      <c r="K56" s="60"/>
      <c r="L56" s="60"/>
      <c r="M56" s="188">
        <f aca="true" t="shared" si="39" ref="M56:M61">J56*K56*L56/1000000</f>
        <v>0</v>
      </c>
      <c r="N56" s="188">
        <f aca="true" t="shared" si="40" ref="N56:N61">J56*K56/1000</f>
        <v>0</v>
      </c>
      <c r="O56" s="177">
        <f t="shared" si="30"/>
        <v>0</v>
      </c>
      <c r="P56" s="22"/>
      <c r="Q56" s="22"/>
      <c r="R56" s="318">
        <f t="shared" si="34"/>
        <v>0</v>
      </c>
      <c r="S56" s="318">
        <f t="shared" si="31"/>
        <v>0</v>
      </c>
      <c r="T56" s="318">
        <f t="shared" si="32"/>
        <v>0</v>
      </c>
      <c r="U56" s="318">
        <f t="shared" si="33"/>
        <v>0</v>
      </c>
      <c r="V56" s="22">
        <f t="shared" si="29"/>
        <v>0</v>
      </c>
      <c r="W56" s="158"/>
      <c r="X56" s="356">
        <f>IF(Y49=0,0,"El Valor Límite de Emisión de COVs con frase de riesgo asignada R45, R46, R49, R60, R61 o indicadores de peligro H340, H350, H350i, H360D o H360F, cuando el caudal másico de la suma de los compuestos sea &gt;= 10 g/h, es 2 mg/Nm3")</f>
        <v>0</v>
      </c>
      <c r="Y56" s="356"/>
      <c r="Z56" s="356"/>
      <c r="AA56" s="356"/>
      <c r="AB56" s="356"/>
      <c r="AC56" s="356"/>
      <c r="AD56" s="356"/>
      <c r="AF56" s="36">
        <f t="shared" si="15"/>
        <v>0</v>
      </c>
      <c r="AG56" s="36">
        <f t="shared" si="16"/>
        <v>0</v>
      </c>
      <c r="AH56" s="2"/>
    </row>
    <row r="57" spans="3:34" s="56" customFormat="1" ht="16.5" customHeight="1">
      <c r="C57" s="185"/>
      <c r="D57" s="61"/>
      <c r="E57" s="177">
        <f t="shared" si="35"/>
        <v>0</v>
      </c>
      <c r="F57" s="61"/>
      <c r="G57" s="177">
        <f t="shared" si="36"/>
        <v>0</v>
      </c>
      <c r="H57" s="61"/>
      <c r="I57" s="177">
        <f t="shared" si="37"/>
        <v>0</v>
      </c>
      <c r="J57" s="186">
        <f t="shared" si="38"/>
        <v>0</v>
      </c>
      <c r="K57" s="60"/>
      <c r="L57" s="60"/>
      <c r="M57" s="188">
        <f t="shared" si="39"/>
        <v>0</v>
      </c>
      <c r="N57" s="188">
        <f t="shared" si="40"/>
        <v>0</v>
      </c>
      <c r="O57" s="177">
        <f t="shared" si="30"/>
        <v>0</v>
      </c>
      <c r="P57" s="22"/>
      <c r="Q57" s="22"/>
      <c r="R57" s="318">
        <f t="shared" si="34"/>
        <v>0</v>
      </c>
      <c r="S57" s="318">
        <f t="shared" si="31"/>
        <v>0</v>
      </c>
      <c r="T57" s="318">
        <f t="shared" si="32"/>
        <v>0</v>
      </c>
      <c r="U57" s="318">
        <f t="shared" si="33"/>
        <v>0</v>
      </c>
      <c r="V57" s="22">
        <f t="shared" si="29"/>
        <v>0</v>
      </c>
      <c r="X57" s="356"/>
      <c r="Y57" s="356"/>
      <c r="Z57" s="356"/>
      <c r="AA57" s="356"/>
      <c r="AB57" s="356"/>
      <c r="AC57" s="356"/>
      <c r="AD57" s="356"/>
      <c r="AF57" s="36">
        <f t="shared" si="15"/>
        <v>0</v>
      </c>
      <c r="AG57" s="36">
        <f t="shared" si="16"/>
        <v>0</v>
      </c>
      <c r="AH57" s="22"/>
    </row>
    <row r="58" spans="3:34" ht="16.5" customHeight="1">
      <c r="C58" s="185"/>
      <c r="D58" s="61"/>
      <c r="E58" s="177"/>
      <c r="F58" s="61"/>
      <c r="G58" s="177"/>
      <c r="H58" s="61"/>
      <c r="I58" s="177">
        <f t="shared" si="37"/>
        <v>0</v>
      </c>
      <c r="J58" s="186">
        <f t="shared" si="38"/>
        <v>0</v>
      </c>
      <c r="K58" s="60"/>
      <c r="L58" s="60"/>
      <c r="M58" s="188">
        <f t="shared" si="39"/>
        <v>0</v>
      </c>
      <c r="N58" s="188">
        <f t="shared" si="40"/>
        <v>0</v>
      </c>
      <c r="O58" s="177">
        <f t="shared" si="30"/>
        <v>0</v>
      </c>
      <c r="P58" s="22"/>
      <c r="Q58" s="22"/>
      <c r="R58" s="318">
        <f t="shared" si="34"/>
        <v>0</v>
      </c>
      <c r="S58" s="318">
        <f t="shared" si="31"/>
        <v>0</v>
      </c>
      <c r="T58" s="318">
        <f t="shared" si="32"/>
        <v>0</v>
      </c>
      <c r="U58" s="318">
        <f t="shared" si="33"/>
        <v>0</v>
      </c>
      <c r="V58" s="22">
        <f t="shared" si="29"/>
        <v>0</v>
      </c>
      <c r="X58" s="356"/>
      <c r="Y58" s="356"/>
      <c r="Z58" s="356"/>
      <c r="AA58" s="356"/>
      <c r="AB58" s="356"/>
      <c r="AC58" s="356"/>
      <c r="AD58" s="356"/>
      <c r="AF58" s="36">
        <f t="shared" si="15"/>
        <v>0</v>
      </c>
      <c r="AG58" s="36">
        <f t="shared" si="16"/>
        <v>0</v>
      </c>
      <c r="AH58" s="2"/>
    </row>
    <row r="59" spans="3:34" ht="16.5" customHeight="1">
      <c r="C59" s="185"/>
      <c r="D59" s="61"/>
      <c r="E59" s="177">
        <f t="shared" si="35"/>
        <v>0</v>
      </c>
      <c r="F59" s="61"/>
      <c r="G59" s="177">
        <f t="shared" si="36"/>
        <v>0</v>
      </c>
      <c r="H59" s="61"/>
      <c r="I59" s="177">
        <f t="shared" si="37"/>
        <v>0</v>
      </c>
      <c r="J59" s="186">
        <f t="shared" si="38"/>
        <v>0</v>
      </c>
      <c r="K59" s="60"/>
      <c r="L59" s="60"/>
      <c r="M59" s="188">
        <f t="shared" si="39"/>
        <v>0</v>
      </c>
      <c r="N59" s="188">
        <f t="shared" si="40"/>
        <v>0</v>
      </c>
      <c r="O59" s="177">
        <f t="shared" si="30"/>
        <v>0</v>
      </c>
      <c r="P59" s="22"/>
      <c r="Q59" s="22"/>
      <c r="R59" s="318">
        <f t="shared" si="34"/>
        <v>0</v>
      </c>
      <c r="S59" s="318">
        <f t="shared" si="31"/>
        <v>0</v>
      </c>
      <c r="T59" s="318">
        <f t="shared" si="32"/>
        <v>0</v>
      </c>
      <c r="U59" s="318">
        <f t="shared" si="33"/>
        <v>0</v>
      </c>
      <c r="V59" s="22">
        <f t="shared" si="29"/>
        <v>0</v>
      </c>
      <c r="X59" s="356"/>
      <c r="Y59" s="356"/>
      <c r="Z59" s="356"/>
      <c r="AA59" s="356"/>
      <c r="AB59" s="356"/>
      <c r="AC59" s="356"/>
      <c r="AD59" s="356"/>
      <c r="AF59" s="36">
        <f t="shared" si="15"/>
        <v>0</v>
      </c>
      <c r="AG59" s="36">
        <f t="shared" si="16"/>
        <v>0</v>
      </c>
      <c r="AH59" s="2"/>
    </row>
    <row r="60" spans="3:34" ht="16.5" customHeight="1" thickBot="1">
      <c r="C60" s="185"/>
      <c r="D60" s="61"/>
      <c r="E60" s="177">
        <f t="shared" si="35"/>
        <v>0</v>
      </c>
      <c r="F60" s="61"/>
      <c r="G60" s="177">
        <f t="shared" si="36"/>
        <v>0</v>
      </c>
      <c r="H60" s="61"/>
      <c r="I60" s="177">
        <f t="shared" si="37"/>
        <v>0</v>
      </c>
      <c r="J60" s="186">
        <f t="shared" si="38"/>
        <v>0</v>
      </c>
      <c r="K60" s="60"/>
      <c r="L60" s="60"/>
      <c r="M60" s="188">
        <f t="shared" si="39"/>
        <v>0</v>
      </c>
      <c r="N60" s="188">
        <f t="shared" si="40"/>
        <v>0</v>
      </c>
      <c r="O60" s="312">
        <f t="shared" si="30"/>
        <v>0</v>
      </c>
      <c r="P60" s="191"/>
      <c r="Q60" s="191"/>
      <c r="R60" s="318">
        <f t="shared" si="34"/>
        <v>0</v>
      </c>
      <c r="S60" s="318">
        <f t="shared" si="31"/>
        <v>0</v>
      </c>
      <c r="T60" s="318">
        <f t="shared" si="32"/>
        <v>0</v>
      </c>
      <c r="U60" s="318">
        <f t="shared" si="33"/>
        <v>0</v>
      </c>
      <c r="V60" s="22">
        <f t="shared" si="29"/>
        <v>0</v>
      </c>
      <c r="X60" s="356"/>
      <c r="Y60" s="356"/>
      <c r="Z60" s="356"/>
      <c r="AA60" s="356"/>
      <c r="AB60" s="356"/>
      <c r="AC60" s="356"/>
      <c r="AD60" s="356"/>
      <c r="AF60" s="36">
        <f t="shared" si="15"/>
        <v>0</v>
      </c>
      <c r="AG60" s="36">
        <f t="shared" si="16"/>
        <v>0</v>
      </c>
      <c r="AH60" s="2"/>
    </row>
    <row r="61" spans="3:34" ht="21" thickBot="1" thickTop="1">
      <c r="C61" s="185"/>
      <c r="D61" s="61"/>
      <c r="E61" s="177">
        <f t="shared" si="35"/>
        <v>0</v>
      </c>
      <c r="F61" s="61"/>
      <c r="G61" s="177">
        <f t="shared" si="36"/>
        <v>0</v>
      </c>
      <c r="H61" s="61"/>
      <c r="I61" s="177">
        <f t="shared" si="37"/>
        <v>0</v>
      </c>
      <c r="J61" s="186">
        <f t="shared" si="38"/>
        <v>0</v>
      </c>
      <c r="K61" s="60"/>
      <c r="L61" s="60"/>
      <c r="M61" s="188">
        <f t="shared" si="39"/>
        <v>0</v>
      </c>
      <c r="N61" s="188">
        <f t="shared" si="40"/>
        <v>0</v>
      </c>
      <c r="O61" s="177">
        <f t="shared" si="30"/>
        <v>0</v>
      </c>
      <c r="P61" s="191"/>
      <c r="Q61" s="191"/>
      <c r="R61" s="318">
        <f t="shared" si="34"/>
        <v>0</v>
      </c>
      <c r="S61" s="318">
        <f>IF($F61&gt;0,F61*12*$Q61/$P61,0)</f>
        <v>0</v>
      </c>
      <c r="T61" s="318">
        <f>IF($H61&gt;0,H61*12*$Q61/$P61,0)</f>
        <v>0</v>
      </c>
      <c r="U61" s="318">
        <f>IF(AND($J61&gt;0,P61&gt;0),J61*12*$Q61/$P61,0)</f>
        <v>0</v>
      </c>
      <c r="V61" s="22">
        <f>IF(J61=0,0,IF($Z$49=0,0,IF(OR(P61=0,Q61=0),"Error introduzca datos necesarios",IF(AND(R61&lt;1.5*$Z$49,S61&lt;1.5*$Z$49,T61&lt;1.5*$Z$49,U61&gt;$Z$49),"SI","NO"))))</f>
        <v>0</v>
      </c>
      <c r="X61" s="190"/>
      <c r="Y61" s="190"/>
      <c r="Z61" s="190"/>
      <c r="AA61" s="190"/>
      <c r="AB61" s="190"/>
      <c r="AC61" s="190"/>
      <c r="AF61" s="36">
        <f t="shared" si="15"/>
        <v>0</v>
      </c>
      <c r="AG61" s="36">
        <f t="shared" si="16"/>
        <v>0</v>
      </c>
      <c r="AH61" s="2"/>
    </row>
    <row r="62" spans="24:34" ht="20.25" thickTop="1">
      <c r="X62" s="190"/>
      <c r="Y62" s="190"/>
      <c r="Z62" s="190"/>
      <c r="AA62" s="190"/>
      <c r="AB62" s="190"/>
      <c r="AC62" s="190"/>
      <c r="AG62" s="2"/>
      <c r="AH62" s="2"/>
    </row>
  </sheetData>
  <sheetProtection/>
  <mergeCells count="21">
    <mergeCell ref="M8:M9"/>
    <mergeCell ref="Q48:Q49"/>
    <mergeCell ref="V48:V49"/>
    <mergeCell ref="Q33:Q34"/>
    <mergeCell ref="X41:AD43"/>
    <mergeCell ref="P33:P34"/>
    <mergeCell ref="D8:J8"/>
    <mergeCell ref="N8:N9"/>
    <mergeCell ref="K8:K9"/>
    <mergeCell ref="L8:L9"/>
    <mergeCell ref="V33:V34"/>
    <mergeCell ref="B3:Y3"/>
    <mergeCell ref="B5:B6"/>
    <mergeCell ref="X56:AD60"/>
    <mergeCell ref="X52:AD55"/>
    <mergeCell ref="X51:AD51"/>
    <mergeCell ref="X36:AD36"/>
    <mergeCell ref="X37:AD40"/>
    <mergeCell ref="O8:O9"/>
    <mergeCell ref="B47:P47"/>
    <mergeCell ref="P48:P49"/>
  </mergeCells>
  <conditionalFormatting sqref="P48:W49 N48:N49 Z33:Z34 Z45:Z46 P10:W25 O51:W56 N40:O45 O36:O45 P50:Z50 X50:X52 X35:Z35 X36:X37 O35:U38 N39:U39 R33 P35:V45 O50:V61">
    <cfRule type="cellIs" priority="67" dxfId="16" operator="equal">
      <formula>"NO"</formula>
    </cfRule>
  </conditionalFormatting>
  <conditionalFormatting sqref="D24:D25 A10:A25 A39">
    <cfRule type="expression" priority="69" dxfId="16" stopIfTrue="1">
      <formula>$J10&gt;$C10</formula>
    </cfRule>
  </conditionalFormatting>
  <conditionalFormatting sqref="C56:C61">
    <cfRule type="expression" priority="74" dxfId="16" stopIfTrue="1">
      <formula>$J56&gt;#REF!</formula>
    </cfRule>
  </conditionalFormatting>
  <conditionalFormatting sqref="E35:E45 G35:G45 I35:I45 I50:I61 G50:G61 E50:E61">
    <cfRule type="expression" priority="94" dxfId="16" stopIfTrue="1">
      <formula>$L35&gt;#REF!</formula>
    </cfRule>
  </conditionalFormatting>
  <conditionalFormatting sqref="X51">
    <cfRule type="expression" priority="107" dxfId="16" stopIfTrue="1">
      <formula>#REF!&gt;#REF!</formula>
    </cfRule>
  </conditionalFormatting>
  <conditionalFormatting sqref="C48:C49">
    <cfRule type="expression" priority="110" dxfId="16" stopIfTrue="1">
      <formula>$J48&gt;#REF!</formula>
    </cfRule>
  </conditionalFormatting>
  <conditionalFormatting sqref="A46">
    <cfRule type="expression" priority="41" dxfId="16" stopIfTrue="1">
      <formula>$H46&gt;#REF!</formula>
    </cfRule>
  </conditionalFormatting>
  <conditionalFormatting sqref="P33:V34 P48:V49">
    <cfRule type="expression" priority="38" dxfId="17" stopIfTrue="1">
      <formula>$Z$34&gt;0</formula>
    </cfRule>
  </conditionalFormatting>
  <conditionalFormatting sqref="P35:U45 P50:U61">
    <cfRule type="expression" priority="36" dxfId="18" stopIfTrue="1">
      <formula>$Z$34&gt;0</formula>
    </cfRule>
  </conditionalFormatting>
  <conditionalFormatting sqref="R35:V45 R50:V61">
    <cfRule type="expression" priority="31" dxfId="19" stopIfTrue="1">
      <formula>$Z$34&gt;0</formula>
    </cfRule>
  </conditionalFormatting>
  <conditionalFormatting sqref="O33:O45 O48:O60">
    <cfRule type="expression" priority="29" dxfId="4" stopIfTrue="1">
      <formula>$Z$34&gt;0</formula>
    </cfRule>
  </conditionalFormatting>
  <conditionalFormatting sqref="O48:O61">
    <cfRule type="expression" priority="21" dxfId="4" stopIfTrue="1">
      <formula>$Z$49&gt;0</formula>
    </cfRule>
  </conditionalFormatting>
  <conditionalFormatting sqref="P48:V49 R33">
    <cfRule type="expression" priority="19" dxfId="17" stopIfTrue="1">
      <formula>$Z$49&gt;0</formula>
    </cfRule>
  </conditionalFormatting>
  <dataValidations count="2">
    <dataValidation type="list" allowBlank="1" showInputMessage="1" showErrorMessage="1" sqref="A39">
      <formula1>$A$28:$A$28</formula1>
    </dataValidation>
    <dataValidation type="list" allowBlank="1" showInputMessage="1" showErrorMessage="1" sqref="B10:B25">
      <formula1>$C$5:$C$6</formula1>
    </dataValidation>
  </dataValidations>
  <printOptions horizontalCentered="1" verticalCentered="1"/>
  <pageMargins left="0.7480314960629921" right="0.7480314960629921" top="0.984251968503937" bottom="0.984251968503937" header="0" footer="0"/>
  <pageSetup fitToHeight="2" horizontalDpi="600" verticalDpi="600" orientation="landscape" paperSize="9" scale="50" r:id="rId4"/>
  <headerFooter alignWithMargins="0">
    <oddHeader>&amp;R&amp;G</oddHeader>
  </headerFooter>
  <rowBreaks count="1" manualBreakCount="1">
    <brk id="28" max="22" man="1"/>
  </rowBreaks>
  <legacyDrawing r:id="rId2"/>
  <legacyDrawingHF r:id="rId3"/>
</worksheet>
</file>

<file path=xl/worksheets/sheet7.xml><?xml version="1.0" encoding="utf-8"?>
<worksheet xmlns="http://schemas.openxmlformats.org/spreadsheetml/2006/main" xmlns:r="http://schemas.openxmlformats.org/officeDocument/2006/relationships">
  <sheetPr codeName="Hoja20"/>
  <dimension ref="A2:M28"/>
  <sheetViews>
    <sheetView showGridLines="0" view="pageBreakPreview" zoomScale="75" zoomScaleSheetLayoutView="75" zoomScalePageLayoutView="0" workbookViewId="0" topLeftCell="A1">
      <selection activeCell="A3" sqref="A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10.5" customHeight="1"/>
    <row r="2" spans="1:13" s="128" customFormat="1" ht="23.25" thickBot="1">
      <c r="A2" s="270">
        <f>IF(PGD!C2="","",PGD!C2)</f>
      </c>
      <c r="B2" s="270"/>
      <c r="C2" s="270"/>
      <c r="D2" s="270"/>
      <c r="E2" s="270"/>
      <c r="F2" s="270"/>
      <c r="G2" s="270"/>
      <c r="H2" s="270"/>
      <c r="I2" s="270"/>
      <c r="J2" s="270"/>
      <c r="K2" s="270"/>
      <c r="L2" s="270" t="s">
        <v>138</v>
      </c>
      <c r="M2" s="270">
        <f>IF(PGD!C5="","",PGD!C5)</f>
      </c>
    </row>
    <row r="3" spans="1:13" ht="56.25" customHeight="1" thickBot="1">
      <c r="A3" s="80" t="s">
        <v>45</v>
      </c>
      <c r="B3" s="343" t="s">
        <v>64</v>
      </c>
      <c r="C3" s="343"/>
      <c r="D3" s="343"/>
      <c r="E3" s="343"/>
      <c r="F3" s="343"/>
      <c r="G3" s="343"/>
      <c r="H3" s="343"/>
      <c r="I3" s="343"/>
      <c r="J3" s="343"/>
      <c r="K3" s="268" t="s">
        <v>63</v>
      </c>
      <c r="L3" s="272"/>
      <c r="M3" s="109" t="s">
        <v>117</v>
      </c>
    </row>
    <row r="4" spans="1:12" ht="51.75" customHeight="1">
      <c r="A4" s="28"/>
      <c r="B4" s="343"/>
      <c r="C4" s="343"/>
      <c r="D4" s="343"/>
      <c r="E4" s="343"/>
      <c r="F4" s="343"/>
      <c r="G4" s="343"/>
      <c r="H4" s="343"/>
      <c r="I4" s="343"/>
      <c r="J4" s="343"/>
      <c r="K4" s="23"/>
      <c r="L4" s="22"/>
    </row>
    <row r="5" spans="1:12" ht="16.5" customHeight="1">
      <c r="A5" s="28"/>
      <c r="B5" s="70"/>
      <c r="C5" s="70"/>
      <c r="D5" s="70"/>
      <c r="E5" s="70"/>
      <c r="F5" s="70"/>
      <c r="G5" s="70"/>
      <c r="H5" s="70"/>
      <c r="I5" s="70"/>
      <c r="J5" s="70"/>
      <c r="K5" s="23"/>
      <c r="L5" s="22"/>
    </row>
    <row r="6" spans="1:11" s="22" customFormat="1" ht="18">
      <c r="A6" s="93" t="s">
        <v>81</v>
      </c>
      <c r="C6" s="66"/>
      <c r="D6" s="23"/>
      <c r="E6" s="23"/>
      <c r="I6" s="23"/>
      <c r="K6" s="30"/>
    </row>
    <row r="7" spans="1:12" s="22" customFormat="1" ht="19.5">
      <c r="A7" s="81"/>
      <c r="B7" s="82"/>
      <c r="C7" s="83"/>
      <c r="D7" s="38"/>
      <c r="E7" s="38"/>
      <c r="F7" s="38"/>
      <c r="G7" s="38"/>
      <c r="H7" s="38"/>
      <c r="I7" s="38"/>
      <c r="J7" s="38"/>
      <c r="K7" s="38"/>
      <c r="L7" s="39"/>
    </row>
    <row r="8" spans="1:12" s="22" customFormat="1" ht="19.5">
      <c r="A8" s="81"/>
      <c r="B8" s="84"/>
      <c r="C8" s="81"/>
      <c r="L8" s="94"/>
    </row>
    <row r="9" spans="1:12" s="22" customFormat="1" ht="19.5">
      <c r="A9" s="81"/>
      <c r="B9" s="84"/>
      <c r="C9" s="81"/>
      <c r="L9" s="94"/>
    </row>
    <row r="10" spans="1:12" s="22" customFormat="1" ht="16.5">
      <c r="A10" s="81"/>
      <c r="B10" s="84"/>
      <c r="C10" s="81"/>
      <c r="L10" s="40"/>
    </row>
    <row r="11" spans="1:12" s="22" customFormat="1" ht="18">
      <c r="A11" s="66"/>
      <c r="B11" s="85"/>
      <c r="C11" s="86"/>
      <c r="D11" s="41"/>
      <c r="E11" s="41"/>
      <c r="F11" s="41"/>
      <c r="G11" s="41"/>
      <c r="H11" s="41"/>
      <c r="I11" s="41"/>
      <c r="J11" s="41"/>
      <c r="K11" s="42"/>
      <c r="L11" s="43"/>
    </row>
    <row r="12" spans="1:11" s="22" customFormat="1" ht="18">
      <c r="A12" s="66"/>
      <c r="B12" s="81"/>
      <c r="C12" s="81"/>
      <c r="K12" s="30"/>
    </row>
    <row r="13" spans="1:3" s="22" customFormat="1" ht="16.5" customHeight="1">
      <c r="A13" s="93" t="s">
        <v>65</v>
      </c>
      <c r="B13" s="81"/>
      <c r="C13" s="81"/>
    </row>
    <row r="14" spans="1:12" s="22" customFormat="1" ht="18">
      <c r="A14" s="66"/>
      <c r="B14" s="72"/>
      <c r="C14" s="87"/>
      <c r="D14" s="33"/>
      <c r="E14" s="33"/>
      <c r="F14" s="34"/>
      <c r="G14" s="32"/>
      <c r="H14" s="33"/>
      <c r="I14" s="33"/>
      <c r="J14" s="35"/>
      <c r="K14" s="32"/>
      <c r="L14" s="33"/>
    </row>
    <row r="15" spans="1:12" s="22" customFormat="1" ht="18">
      <c r="A15" s="66"/>
      <c r="B15" s="82"/>
      <c r="C15" s="83"/>
      <c r="D15" s="38"/>
      <c r="E15" s="38"/>
      <c r="F15" s="38"/>
      <c r="G15" s="38"/>
      <c r="H15" s="38"/>
      <c r="I15" s="38"/>
      <c r="J15" s="38"/>
      <c r="K15" s="38"/>
      <c r="L15" s="44"/>
    </row>
    <row r="16" spans="1:12" s="22" customFormat="1" ht="18">
      <c r="A16" s="66"/>
      <c r="B16" s="84"/>
      <c r="C16" s="81"/>
      <c r="L16" s="40"/>
    </row>
    <row r="17" spans="1:12" s="22" customFormat="1" ht="18">
      <c r="A17" s="66"/>
      <c r="B17" s="84"/>
      <c r="C17" s="81"/>
      <c r="L17" s="40"/>
    </row>
    <row r="18" spans="1:12" s="22" customFormat="1" ht="18">
      <c r="A18" s="66"/>
      <c r="B18" s="84"/>
      <c r="C18" s="81"/>
      <c r="L18" s="40"/>
    </row>
    <row r="19" spans="1:12" s="22" customFormat="1" ht="18">
      <c r="A19" s="66"/>
      <c r="B19" s="85"/>
      <c r="C19" s="86"/>
      <c r="D19" s="41"/>
      <c r="E19" s="41"/>
      <c r="F19" s="41"/>
      <c r="G19" s="41"/>
      <c r="H19" s="41"/>
      <c r="I19" s="41"/>
      <c r="J19" s="41"/>
      <c r="K19" s="41"/>
      <c r="L19" s="43"/>
    </row>
    <row r="20" spans="1:12" ht="15">
      <c r="A20" s="88"/>
      <c r="B20" s="88"/>
      <c r="C20" s="88"/>
      <c r="D20" s="24"/>
      <c r="E20" s="24"/>
      <c r="F20" s="24"/>
      <c r="G20" s="25"/>
      <c r="H20" s="26"/>
      <c r="I20" s="26"/>
      <c r="J20" s="26"/>
      <c r="K20" s="26"/>
      <c r="L20" s="26"/>
    </row>
    <row r="21" spans="1:3" ht="16.5">
      <c r="A21" s="72"/>
      <c r="B21" s="72"/>
      <c r="C21" s="72"/>
    </row>
    <row r="22" spans="1:3" ht="18">
      <c r="A22" s="93" t="s">
        <v>82</v>
      </c>
      <c r="C22" s="72"/>
    </row>
    <row r="23" spans="1:12" ht="16.5">
      <c r="A23" s="72"/>
      <c r="B23" s="89"/>
      <c r="C23" s="90"/>
      <c r="D23" s="45"/>
      <c r="E23" s="45"/>
      <c r="F23" s="45"/>
      <c r="G23" s="45"/>
      <c r="H23" s="45"/>
      <c r="I23" s="45"/>
      <c r="J23" s="45"/>
      <c r="K23" s="45"/>
      <c r="L23" s="46"/>
    </row>
    <row r="24" spans="1:12" ht="16.5">
      <c r="A24" s="72"/>
      <c r="B24" s="91"/>
      <c r="C24" s="92"/>
      <c r="D24" s="2"/>
      <c r="E24" s="2"/>
      <c r="F24" s="2"/>
      <c r="G24" s="2"/>
      <c r="H24" s="2"/>
      <c r="I24" s="2"/>
      <c r="J24" s="2"/>
      <c r="K24" s="2"/>
      <c r="L24" s="47"/>
    </row>
    <row r="25" spans="1:12" ht="16.5">
      <c r="A25" s="72"/>
      <c r="B25" s="91"/>
      <c r="C25" s="92"/>
      <c r="D25" s="2"/>
      <c r="E25" s="2"/>
      <c r="F25" s="2"/>
      <c r="G25" s="2"/>
      <c r="H25" s="2"/>
      <c r="I25" s="2"/>
      <c r="J25" s="2"/>
      <c r="K25" s="2"/>
      <c r="L25" s="47"/>
    </row>
    <row r="26" spans="1:12" ht="16.5">
      <c r="A26" s="72"/>
      <c r="B26" s="91"/>
      <c r="C26" s="92"/>
      <c r="D26" s="2"/>
      <c r="E26" s="2"/>
      <c r="F26" s="2"/>
      <c r="G26" s="2"/>
      <c r="H26" s="2"/>
      <c r="I26" s="2"/>
      <c r="J26" s="2"/>
      <c r="K26" s="2"/>
      <c r="L26" s="47"/>
    </row>
    <row r="27" spans="1:12" ht="16.5">
      <c r="A27" s="72"/>
      <c r="B27" s="91"/>
      <c r="C27" s="92"/>
      <c r="D27" s="2"/>
      <c r="E27" s="2"/>
      <c r="F27" s="2"/>
      <c r="G27" s="2"/>
      <c r="H27" s="2"/>
      <c r="I27" s="2"/>
      <c r="J27" s="2"/>
      <c r="K27" s="2"/>
      <c r="L27" s="47"/>
    </row>
    <row r="28" spans="2:12" ht="15">
      <c r="B28" s="48"/>
      <c r="C28" s="49"/>
      <c r="D28" s="49"/>
      <c r="E28" s="49"/>
      <c r="F28" s="49"/>
      <c r="G28" s="49"/>
      <c r="H28" s="49"/>
      <c r="I28" s="49"/>
      <c r="J28" s="49"/>
      <c r="K28" s="49"/>
      <c r="L28" s="50"/>
    </row>
  </sheetData>
  <sheetProtection/>
  <mergeCells count="1">
    <mergeCell ref="B3:J4"/>
  </mergeCells>
  <printOptions/>
  <pageMargins left="0.7480314960629921" right="0.7480314960629921" top="0.984251968503937" bottom="0.984251968503937" header="0" footer="0"/>
  <pageSetup horizontalDpi="600" verticalDpi="600" orientation="landscape" paperSize="9" scale="64"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codeName="Hoja22"/>
  <dimension ref="A2:K28"/>
  <sheetViews>
    <sheetView showGridLines="0" showZeros="0" view="pageBreakPreview" zoomScale="75" zoomScaleSheetLayoutView="75" zoomScalePageLayoutView="0" workbookViewId="0" topLeftCell="A2">
      <selection activeCell="B5" sqref="B5"/>
    </sheetView>
  </sheetViews>
  <sheetFormatPr defaultColWidth="11.00390625" defaultRowHeight="15"/>
  <cols>
    <col min="1" max="1" width="8.00390625" style="0" customWidth="1"/>
    <col min="2" max="2" width="22.25390625" style="0" customWidth="1"/>
    <col min="6" max="6" width="18.625" style="0" customWidth="1"/>
    <col min="8" max="8" width="14.625" style="0" customWidth="1"/>
    <col min="9" max="9" width="28.125" style="0" customWidth="1"/>
  </cols>
  <sheetData>
    <row r="1" ht="13.5" customHeight="1" hidden="1"/>
    <row r="2" spans="1:11" s="128" customFormat="1" ht="23.25" thickBot="1">
      <c r="A2" s="270">
        <f>PGD!C2</f>
        <v>0</v>
      </c>
      <c r="B2" s="270"/>
      <c r="C2" s="270"/>
      <c r="D2" s="270"/>
      <c r="E2" s="270"/>
      <c r="F2" s="270"/>
      <c r="G2" s="270"/>
      <c r="H2" s="270"/>
      <c r="I2" s="270" t="s">
        <v>138</v>
      </c>
      <c r="J2" s="270">
        <f>PGD!C5</f>
        <v>0</v>
      </c>
      <c r="K2" s="270"/>
    </row>
    <row r="3" spans="1:10" ht="32.25" customHeight="1" thickBot="1">
      <c r="A3" s="80" t="s">
        <v>46</v>
      </c>
      <c r="B3" s="343" t="s">
        <v>66</v>
      </c>
      <c r="C3" s="343"/>
      <c r="D3" s="343"/>
      <c r="E3" s="343"/>
      <c r="F3" s="343"/>
      <c r="G3" s="71"/>
      <c r="H3" s="268" t="s">
        <v>70</v>
      </c>
      <c r="I3" s="271">
        <f>SUM(I7:I103)</f>
        <v>0</v>
      </c>
      <c r="J3" t="s">
        <v>117</v>
      </c>
    </row>
    <row r="4" spans="1:9" ht="16.5" customHeight="1">
      <c r="A4" s="28"/>
      <c r="B4" s="29"/>
      <c r="C4" s="29"/>
      <c r="D4" s="29"/>
      <c r="E4" s="29"/>
      <c r="F4" s="29"/>
      <c r="G4" s="29"/>
      <c r="H4" s="23"/>
      <c r="I4" s="22"/>
    </row>
    <row r="5" spans="1:9" s="22" customFormat="1" ht="49.5">
      <c r="A5" s="23"/>
      <c r="B5" s="162" t="s">
        <v>67</v>
      </c>
      <c r="C5" s="162" t="s">
        <v>108</v>
      </c>
      <c r="D5" s="162" t="s">
        <v>68</v>
      </c>
      <c r="E5" s="162" t="s">
        <v>69</v>
      </c>
      <c r="F5" s="162" t="s">
        <v>150</v>
      </c>
      <c r="G5" s="162" t="s">
        <v>302</v>
      </c>
      <c r="H5" s="162" t="s">
        <v>38</v>
      </c>
      <c r="I5" s="162" t="s">
        <v>301</v>
      </c>
    </row>
    <row r="6" spans="1:10" s="12" customFormat="1" ht="16.5">
      <c r="A6" s="10"/>
      <c r="B6" s="199"/>
      <c r="C6" s="199"/>
      <c r="D6" s="199"/>
      <c r="E6" s="199"/>
      <c r="F6" s="199"/>
      <c r="G6" s="199"/>
      <c r="H6" s="199"/>
      <c r="I6" s="335" t="s">
        <v>308</v>
      </c>
      <c r="J6" s="34"/>
    </row>
    <row r="7" spans="1:10" ht="15">
      <c r="A7" s="2"/>
      <c r="B7" s="97"/>
      <c r="C7" s="98"/>
      <c r="D7" s="100"/>
      <c r="E7" s="326"/>
      <c r="F7" s="61"/>
      <c r="G7" s="61"/>
      <c r="H7" s="144"/>
      <c r="I7" s="146">
        <f>G7*H7</f>
        <v>0</v>
      </c>
      <c r="J7" s="22"/>
    </row>
    <row r="8" spans="1:10" ht="15">
      <c r="A8" s="2"/>
      <c r="B8" s="97"/>
      <c r="C8" s="99"/>
      <c r="D8" s="100"/>
      <c r="E8" s="326"/>
      <c r="F8" s="61"/>
      <c r="G8" s="61"/>
      <c r="H8" s="144"/>
      <c r="I8" s="146">
        <f aca="true" t="shared" si="0" ref="I8:I17">G8*H8</f>
        <v>0</v>
      </c>
      <c r="J8" s="22"/>
    </row>
    <row r="9" spans="1:10" ht="15">
      <c r="A9" s="2"/>
      <c r="B9" s="97"/>
      <c r="C9" s="99"/>
      <c r="D9" s="100"/>
      <c r="E9" s="326"/>
      <c r="F9" s="61"/>
      <c r="G9" s="61"/>
      <c r="H9" s="144"/>
      <c r="I9" s="146"/>
      <c r="J9" s="22"/>
    </row>
    <row r="10" spans="1:10" ht="15">
      <c r="A10" s="2"/>
      <c r="B10" s="97"/>
      <c r="C10" s="99"/>
      <c r="D10" s="100"/>
      <c r="E10" s="326"/>
      <c r="F10" s="61"/>
      <c r="G10" s="61"/>
      <c r="H10" s="144"/>
      <c r="I10" s="146"/>
      <c r="J10" s="22"/>
    </row>
    <row r="11" spans="1:10" ht="15">
      <c r="A11" s="2"/>
      <c r="B11" s="97"/>
      <c r="C11" s="99"/>
      <c r="D11" s="100"/>
      <c r="E11" s="326"/>
      <c r="F11" s="61"/>
      <c r="G11" s="61"/>
      <c r="H11" s="144"/>
      <c r="I11" s="146"/>
      <c r="J11" s="22"/>
    </row>
    <row r="12" spans="1:10" ht="15">
      <c r="A12" s="2"/>
      <c r="B12" s="97"/>
      <c r="C12" s="99"/>
      <c r="D12" s="100"/>
      <c r="E12" s="326"/>
      <c r="F12" s="61"/>
      <c r="G12" s="61"/>
      <c r="H12" s="144"/>
      <c r="I12" s="146"/>
      <c r="J12" s="22"/>
    </row>
    <row r="13" spans="1:10" ht="15">
      <c r="A13" s="2"/>
      <c r="B13" s="97"/>
      <c r="C13" s="98"/>
      <c r="D13" s="100"/>
      <c r="E13" s="326"/>
      <c r="F13" s="61"/>
      <c r="G13" s="61"/>
      <c r="H13" s="144"/>
      <c r="I13" s="146">
        <f t="shared" si="0"/>
        <v>0</v>
      </c>
      <c r="J13" s="22"/>
    </row>
    <row r="14" spans="1:10" ht="15">
      <c r="A14" s="2"/>
      <c r="B14" s="97"/>
      <c r="C14" s="99"/>
      <c r="D14" s="100"/>
      <c r="E14" s="326"/>
      <c r="F14" s="61"/>
      <c r="G14" s="61"/>
      <c r="H14" s="144"/>
      <c r="I14" s="146">
        <f t="shared" si="0"/>
        <v>0</v>
      </c>
      <c r="J14" s="22"/>
    </row>
    <row r="15" spans="1:10" ht="15">
      <c r="A15" s="2"/>
      <c r="B15" s="61"/>
      <c r="C15" s="61"/>
      <c r="D15" s="61"/>
      <c r="E15" s="326"/>
      <c r="F15" s="61"/>
      <c r="G15" s="61"/>
      <c r="H15" s="145"/>
      <c r="I15" s="146">
        <f t="shared" si="0"/>
        <v>0</v>
      </c>
      <c r="J15" s="22"/>
    </row>
    <row r="16" spans="1:10" ht="15">
      <c r="A16" s="2"/>
      <c r="B16" s="61"/>
      <c r="C16" s="61"/>
      <c r="D16" s="61"/>
      <c r="E16" s="326"/>
      <c r="F16" s="61"/>
      <c r="G16" s="61"/>
      <c r="H16" s="145"/>
      <c r="I16" s="146">
        <f t="shared" si="0"/>
        <v>0</v>
      </c>
      <c r="J16" s="22"/>
    </row>
    <row r="17" spans="1:10" ht="15">
      <c r="A17" s="2"/>
      <c r="B17" s="61"/>
      <c r="C17" s="61"/>
      <c r="D17" s="61"/>
      <c r="E17" s="326"/>
      <c r="F17" s="61"/>
      <c r="G17" s="61"/>
      <c r="H17" s="145"/>
      <c r="I17" s="146">
        <f t="shared" si="0"/>
        <v>0</v>
      </c>
      <c r="J17" s="22"/>
    </row>
    <row r="18" spans="1:10" ht="16.5">
      <c r="A18" s="10"/>
      <c r="C18" s="2"/>
      <c r="D18" s="2"/>
      <c r="E18" s="2"/>
      <c r="F18" s="2"/>
      <c r="G18" s="2"/>
      <c r="J18" s="2"/>
    </row>
    <row r="19" s="22" customFormat="1" ht="15"/>
    <row r="20" spans="1:11" s="22" customFormat="1" ht="16.5" customHeight="1">
      <c r="A20" s="363" t="s">
        <v>146</v>
      </c>
      <c r="B20" s="363"/>
      <c r="C20" s="363"/>
      <c r="D20" s="363"/>
      <c r="E20" s="363"/>
      <c r="F20" s="363"/>
      <c r="G20" s="363"/>
      <c r="H20" s="363"/>
      <c r="I20" s="363"/>
      <c r="J20" s="363"/>
      <c r="K20" s="363"/>
    </row>
    <row r="21" spans="1:11" s="22" customFormat="1" ht="16.5" customHeight="1">
      <c r="A21" s="363"/>
      <c r="B21" s="363"/>
      <c r="C21" s="363"/>
      <c r="D21" s="363"/>
      <c r="E21" s="363"/>
      <c r="F21" s="363"/>
      <c r="G21" s="363"/>
      <c r="H21" s="363"/>
      <c r="I21" s="363"/>
      <c r="J21" s="363"/>
      <c r="K21" s="363"/>
    </row>
    <row r="22" s="22" customFormat="1" ht="16.5">
      <c r="H22" s="30"/>
    </row>
    <row r="23" s="22" customFormat="1" ht="16.5">
      <c r="A23" s="23"/>
    </row>
    <row r="24" spans="1:9" s="22" customFormat="1" ht="50.25" customHeight="1">
      <c r="A24" s="23"/>
      <c r="B24" s="32"/>
      <c r="C24" s="33"/>
      <c r="D24" s="33"/>
      <c r="E24" s="34"/>
      <c r="F24" s="33"/>
      <c r="G24" s="33"/>
      <c r="H24" s="32"/>
      <c r="I24" s="33"/>
    </row>
    <row r="25" s="22" customFormat="1" ht="16.5">
      <c r="A25" s="23"/>
    </row>
    <row r="26" s="22" customFormat="1" ht="16.5">
      <c r="A26" s="23"/>
    </row>
    <row r="27" spans="1:7" ht="16.5">
      <c r="A27" s="23"/>
      <c r="B27" s="22"/>
      <c r="C27" s="2"/>
      <c r="D27" s="2"/>
      <c r="E27" s="2"/>
      <c r="F27" s="2"/>
      <c r="G27" s="2"/>
    </row>
    <row r="28" spans="1:9" ht="15">
      <c r="A28" s="24"/>
      <c r="B28" s="24"/>
      <c r="C28" s="24"/>
      <c r="D28" s="24"/>
      <c r="E28" s="24"/>
      <c r="F28" s="26"/>
      <c r="G28" s="26"/>
      <c r="H28" s="26"/>
      <c r="I28" s="26"/>
    </row>
  </sheetData>
  <sheetProtection/>
  <mergeCells count="2">
    <mergeCell ref="A20:K21"/>
    <mergeCell ref="B3:F3"/>
  </mergeCells>
  <printOptions/>
  <pageMargins left="0.7480314960629921" right="0.7480314960629921" top="0.984251968503937" bottom="0.984251968503937" header="0" footer="0"/>
  <pageSetup horizontalDpi="600" verticalDpi="600" orientation="landscape" paperSize="9" scale="70" r:id="rId4"/>
  <headerFooter alignWithMargins="0">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sheetPr codeName="Hoja23"/>
  <dimension ref="A2:L17"/>
  <sheetViews>
    <sheetView showGridLines="0" showZeros="0" view="pageBreakPreview" zoomScale="75" zoomScaleSheetLayoutView="75" zoomScalePageLayoutView="0" workbookViewId="0" topLeftCell="A1">
      <selection activeCell="B6" sqref="B6:I7"/>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ht="18.75" customHeight="1"/>
    <row r="2" spans="1:12" s="128" customFormat="1" ht="23.25" thickBot="1">
      <c r="A2" s="270">
        <f>PGD!C2</f>
        <v>0</v>
      </c>
      <c r="B2" s="270"/>
      <c r="C2" s="270"/>
      <c r="D2" s="270"/>
      <c r="E2" s="270"/>
      <c r="F2" s="270"/>
      <c r="G2" s="270"/>
      <c r="H2" s="270"/>
      <c r="I2" s="270"/>
      <c r="J2" s="270" t="s">
        <v>138</v>
      </c>
      <c r="K2" s="270">
        <f>PGD!C5</f>
        <v>0</v>
      </c>
      <c r="L2" s="270"/>
    </row>
    <row r="3" s="128" customFormat="1" ht="23.25" thickBot="1"/>
    <row r="4" spans="1:12" ht="32.25" customHeight="1" thickBot="1">
      <c r="A4" s="80" t="s">
        <v>48</v>
      </c>
      <c r="B4" s="343" t="s">
        <v>72</v>
      </c>
      <c r="C4" s="343"/>
      <c r="D4" s="343"/>
      <c r="E4" s="343"/>
      <c r="F4" s="343"/>
      <c r="G4" s="343"/>
      <c r="H4" s="343"/>
      <c r="I4" s="343"/>
      <c r="J4" s="31" t="s">
        <v>71</v>
      </c>
      <c r="K4" s="17">
        <f>SUM(H7:H72)</f>
        <v>0</v>
      </c>
      <c r="L4" t="str">
        <f>J8</f>
        <v>kg</v>
      </c>
    </row>
    <row r="5" spans="1:10" ht="16.5" customHeight="1">
      <c r="A5" s="28"/>
      <c r="B5" s="343"/>
      <c r="C5" s="343"/>
      <c r="D5" s="343"/>
      <c r="E5" s="343"/>
      <c r="F5" s="343"/>
      <c r="G5" s="343"/>
      <c r="H5" s="343"/>
      <c r="I5" s="343"/>
      <c r="J5" s="22"/>
    </row>
    <row r="6" spans="1:9" s="22" customFormat="1" ht="33">
      <c r="A6" s="23"/>
      <c r="B6" s="369" t="s">
        <v>34</v>
      </c>
      <c r="C6" s="370"/>
      <c r="D6" s="327" t="s">
        <v>304</v>
      </c>
      <c r="E6" s="327" t="s">
        <v>305</v>
      </c>
      <c r="F6" s="328" t="s">
        <v>303</v>
      </c>
      <c r="G6" s="329" t="s">
        <v>38</v>
      </c>
      <c r="H6" s="371" t="s">
        <v>306</v>
      </c>
      <c r="I6" s="372"/>
    </row>
    <row r="7" spans="1:11" ht="16.5">
      <c r="A7" s="10"/>
      <c r="B7" s="330"/>
      <c r="C7" s="331"/>
      <c r="D7" s="332"/>
      <c r="E7" s="332"/>
      <c r="F7" s="333"/>
      <c r="G7" s="334"/>
      <c r="H7" s="364" t="s">
        <v>307</v>
      </c>
      <c r="I7" s="365"/>
      <c r="J7" s="34"/>
      <c r="K7" s="22"/>
    </row>
    <row r="8" spans="1:10" s="22" customFormat="1" ht="16.5">
      <c r="A8" s="23"/>
      <c r="B8" s="367"/>
      <c r="C8" s="368"/>
      <c r="D8" s="59"/>
      <c r="E8" s="59"/>
      <c r="F8" s="59"/>
      <c r="G8" s="113"/>
      <c r="H8" s="366">
        <f>(E8-D8+F8)*G8</f>
        <v>0</v>
      </c>
      <c r="I8" s="366"/>
      <c r="J8" s="22" t="s">
        <v>117</v>
      </c>
    </row>
    <row r="9" spans="2:11" ht="15">
      <c r="B9" s="367"/>
      <c r="C9" s="368"/>
      <c r="D9" s="59"/>
      <c r="E9" s="59"/>
      <c r="F9" s="59"/>
      <c r="G9" s="113"/>
      <c r="H9" s="366">
        <f aca="true" t="shared" si="0" ref="H9:H16">(E9-D9+F9)*G9</f>
        <v>0</v>
      </c>
      <c r="I9" s="366"/>
      <c r="J9" s="22"/>
      <c r="K9" s="22"/>
    </row>
    <row r="10" spans="2:11" ht="15">
      <c r="B10" s="367"/>
      <c r="C10" s="368"/>
      <c r="D10" s="59"/>
      <c r="E10" s="59"/>
      <c r="F10" s="59"/>
      <c r="G10" s="113"/>
      <c r="H10" s="366">
        <f t="shared" si="0"/>
        <v>0</v>
      </c>
      <c r="I10" s="366"/>
      <c r="J10" s="22"/>
      <c r="K10" s="22"/>
    </row>
    <row r="11" spans="2:11" ht="15">
      <c r="B11" s="367"/>
      <c r="C11" s="368"/>
      <c r="D11" s="59"/>
      <c r="E11" s="59"/>
      <c r="F11" s="59"/>
      <c r="G11" s="113"/>
      <c r="H11" s="366">
        <f t="shared" si="0"/>
        <v>0</v>
      </c>
      <c r="I11" s="366"/>
      <c r="J11" s="22"/>
      <c r="K11" s="22"/>
    </row>
    <row r="12" spans="2:11" ht="15">
      <c r="B12" s="367"/>
      <c r="C12" s="368"/>
      <c r="D12" s="59"/>
      <c r="E12" s="59"/>
      <c r="F12" s="59"/>
      <c r="G12" s="113"/>
      <c r="H12" s="366">
        <f t="shared" si="0"/>
        <v>0</v>
      </c>
      <c r="I12" s="366"/>
      <c r="J12" s="22"/>
      <c r="K12" s="22"/>
    </row>
    <row r="13" spans="2:11" ht="15">
      <c r="B13" s="367"/>
      <c r="C13" s="368"/>
      <c r="D13" s="59"/>
      <c r="E13" s="59"/>
      <c r="F13" s="59"/>
      <c r="G13" s="113"/>
      <c r="H13" s="366">
        <f t="shared" si="0"/>
        <v>0</v>
      </c>
      <c r="I13" s="366"/>
      <c r="J13" s="22"/>
      <c r="K13" s="22"/>
    </row>
    <row r="14" spans="2:11" ht="15">
      <c r="B14" s="367"/>
      <c r="C14" s="368"/>
      <c r="D14" s="59"/>
      <c r="E14" s="59"/>
      <c r="F14" s="59"/>
      <c r="G14" s="113"/>
      <c r="H14" s="366">
        <f t="shared" si="0"/>
        <v>0</v>
      </c>
      <c r="I14" s="366"/>
      <c r="J14" s="22"/>
      <c r="K14" s="22"/>
    </row>
    <row r="15" spans="2:11" ht="15">
      <c r="B15" s="367"/>
      <c r="C15" s="368"/>
      <c r="D15" s="59"/>
      <c r="E15" s="59"/>
      <c r="F15" s="59"/>
      <c r="G15" s="113"/>
      <c r="H15" s="366">
        <f t="shared" si="0"/>
        <v>0</v>
      </c>
      <c r="I15" s="366"/>
      <c r="J15" s="22"/>
      <c r="K15" s="22"/>
    </row>
    <row r="16" spans="2:11" ht="15">
      <c r="B16" s="367"/>
      <c r="C16" s="368"/>
      <c r="D16" s="59"/>
      <c r="E16" s="59"/>
      <c r="F16" s="59"/>
      <c r="G16" s="113"/>
      <c r="H16" s="366">
        <f t="shared" si="0"/>
        <v>0</v>
      </c>
      <c r="I16" s="366"/>
      <c r="J16" s="22"/>
      <c r="K16" s="22"/>
    </row>
    <row r="17" spans="10:11" ht="15">
      <c r="J17" s="22"/>
      <c r="K17" s="22"/>
    </row>
  </sheetData>
  <sheetProtection/>
  <mergeCells count="22">
    <mergeCell ref="B16:C16"/>
    <mergeCell ref="H16:I16"/>
    <mergeCell ref="B13:C13"/>
    <mergeCell ref="H13:I13"/>
    <mergeCell ref="B14:C14"/>
    <mergeCell ref="H14:I14"/>
    <mergeCell ref="B15:C15"/>
    <mergeCell ref="H15:I15"/>
    <mergeCell ref="B10:C10"/>
    <mergeCell ref="H10:I10"/>
    <mergeCell ref="B11:C11"/>
    <mergeCell ref="H11:I11"/>
    <mergeCell ref="B12:C12"/>
    <mergeCell ref="H12:I12"/>
    <mergeCell ref="H7:I7"/>
    <mergeCell ref="B4:I5"/>
    <mergeCell ref="H8:I8"/>
    <mergeCell ref="B8:C8"/>
    <mergeCell ref="B9:C9"/>
    <mergeCell ref="H9:I9"/>
    <mergeCell ref="B6:C6"/>
    <mergeCell ref="H6:I6"/>
  </mergeCells>
  <printOptions/>
  <pageMargins left="0.7480314960629921" right="0.7480314960629921" top="0.984251968503937" bottom="0.984251968503937" header="0" footer="0"/>
  <pageSetup horizontalDpi="600" verticalDpi="600" orientation="landscape" paperSize="9" scale="70" r:id="rId4"/>
  <headerFooter alignWithMargins="0">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Amparo Borrás</cp:lastModifiedBy>
  <cp:lastPrinted>2013-11-11T08:21:55Z</cp:lastPrinted>
  <dcterms:created xsi:type="dcterms:W3CDTF">2003-09-29T14:16:51Z</dcterms:created>
  <dcterms:modified xsi:type="dcterms:W3CDTF">2014-04-10T11:15:24Z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y fmtid="{D5CDD505-2E9C-101B-9397-08002B2CF9AE}" pid="6" name="_ReviewingToolsShownOnce">
    <vt:lpwstr/>
  </property>
</Properties>
</file>