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 yWindow="372" windowWidth="12396" windowHeight="9312" tabRatio="699" firstSheet="2" activeTab="5"/>
  </bookViews>
  <sheets>
    <sheet name="Datos Administrativos" sheetId="1" state="hidden" r:id="rId1"/>
    <sheet name="MEM DESCRIP" sheetId="2" state="hidden" r:id="rId2"/>
    <sheet name="INSTRUCCIONES" sheetId="3" r:id="rId3"/>
    <sheet name="I1" sheetId="4" r:id="rId4"/>
    <sheet name="I2" sheetId="5" r:id="rId5"/>
    <sheet name="O1" sheetId="6" r:id="rId6"/>
    <sheet name="O5" sheetId="7" r:id="rId7"/>
    <sheet name="O6" sheetId="8" r:id="rId8"/>
    <sheet name="O7" sheetId="9" r:id="rId9"/>
    <sheet name="O8" sheetId="10" r:id="rId10"/>
    <sheet name="XML" sheetId="11" state="hidden" r:id="rId11"/>
    <sheet name="parametros" sheetId="12" state="hidden" r:id="rId12"/>
    <sheet name="PGD" sheetId="13" r:id="rId13"/>
  </sheets>
  <externalReferences>
    <externalReference r:id="rId16"/>
    <externalReference r:id="rId17"/>
  </externalReferences>
  <definedNames>
    <definedName name="_xlnm.Print_Area" localSheetId="0">'Datos Administrativos'!$A$1:$G$41</definedName>
    <definedName name="_xlnm.Print_Area" localSheetId="3">'I1'!$A$1:$O$68</definedName>
    <definedName name="_xlnm.Print_Area" localSheetId="4">'I2'!$A$1:$N$9</definedName>
    <definedName name="_xlnm.Print_Area" localSheetId="1">'MEM DESCRIP'!$A$1:$G$40</definedName>
    <definedName name="_xlnm.Print_Area" localSheetId="5">'O1'!$A$1:$V$66</definedName>
    <definedName name="_xlnm.Print_Area" localSheetId="6">'O5'!$A$1:$M$28</definedName>
    <definedName name="_xlnm.Print_Area" localSheetId="7">'O6'!$A$1:$K$24</definedName>
    <definedName name="_xlnm.Print_Area" localSheetId="8">'O7'!$A$1:$L$24</definedName>
    <definedName name="_xlnm.Print_Area" localSheetId="9">'O8'!$A$1:$M$19</definedName>
    <definedName name="_xlnm.Print_Area" localSheetId="12">'PGD'!$A$1:$K$39</definedName>
    <definedName name="Reutiliza">#REF!</definedName>
    <definedName name="_xlnm.Print_Titles" localSheetId="3">'I1'!$2:$2</definedName>
    <definedName name="_xlnm.Print_Titles" localSheetId="4">'I2'!$2:$2</definedName>
    <definedName name="_xlnm.Print_Titles" localSheetId="5">'O1'!$2:$2</definedName>
    <definedName name="_xlnm.Print_Titles" localSheetId="6">'O5'!$2:$2</definedName>
    <definedName name="_xlnm.Print_Titles" localSheetId="7">'O6'!$2:$2</definedName>
    <definedName name="_xlnm.Print_Titles" localSheetId="8">'O7'!$2:$2</definedName>
  </definedNames>
  <calcPr fullCalcOnLoad="1"/>
</workbook>
</file>

<file path=xl/comments1.xml><?xml version="1.0" encoding="utf-8"?>
<comments xmlns="http://schemas.openxmlformats.org/spreadsheetml/2006/main">
  <authors>
    <author>MDelHoyo</author>
  </authors>
  <commentList>
    <comment ref="B30" authorId="0">
      <text>
        <r>
          <rPr>
            <b/>
            <sz val="8"/>
            <rFont val="Tahoma"/>
            <family val="2"/>
          </rPr>
          <t xml:space="preserve">ESTA  HOJA EXCEL ES PARA LA ACTIVIDAD 8, PERO PUEDE  HABER CASOS DE EMPRESAS QUE REALICEN MAS ACTIVIDADES. AQUÍ SE ESCRIBIRÁ EL NÚMERO DE ACTIVIDADES AFECTADAS PARA LA EMPRESA </t>
        </r>
        <r>
          <rPr>
            <sz val="8"/>
            <rFont val="Tahoma"/>
            <family val="2"/>
          </rPr>
          <t xml:space="preserve">
</t>
        </r>
      </text>
    </comment>
  </commentList>
</comments>
</file>

<file path=xl/comments13.xml><?xml version="1.0" encoding="utf-8"?>
<comments xmlns="http://schemas.openxmlformats.org/spreadsheetml/2006/main">
  <authors>
    <author> </author>
  </authors>
  <commentList>
    <comment ref="K9" authorId="0">
      <text>
        <r>
          <rPr>
            <sz val="8"/>
            <rFont val="Tahoma"/>
            <family val="2"/>
          </rPr>
          <t xml:space="preserve">de COVs que tiene la empresa en la actividad concreta 
</t>
        </r>
      </text>
    </comment>
    <comment ref="G3" authorId="0">
      <text>
        <r>
          <rPr>
            <b/>
            <sz val="8"/>
            <rFont val="Tahoma"/>
            <family val="2"/>
          </rPr>
          <t xml:space="preserve"> En caso de conocerlo</t>
        </r>
        <r>
          <rPr>
            <sz val="8"/>
            <rFont val="Tahoma"/>
            <family val="2"/>
          </rPr>
          <t xml:space="preserve">
</t>
        </r>
      </text>
    </comment>
    <comment ref="B5" authorId="0">
      <text>
        <r>
          <rPr>
            <b/>
            <sz val="8"/>
            <rFont val="Tahoma"/>
            <family val="2"/>
          </rPr>
          <t xml:space="preserve"> periodo para el que se presenta el Plan de Gestión de Disolventes
</t>
        </r>
        <r>
          <rPr>
            <sz val="8"/>
            <rFont val="Tahoma"/>
            <family val="2"/>
          </rPr>
          <t xml:space="preserve">
</t>
        </r>
      </text>
    </comment>
    <comment ref="I5" authorId="0">
      <text>
        <r>
          <rPr>
            <b/>
            <sz val="8"/>
            <rFont val="Tahoma"/>
            <family val="2"/>
          </rPr>
          <t xml:space="preserve"> Código del registro de COV según ORDEN de 21 de mayo de 2007, de la Conselleria de Territorio y Vivienda, por la que se crea y regula el registro de instalaciones afectadas por el Real Decreto 117/2003, de 31 de enero, sobre limitación de emisiones de compuestos orgánicos volátiles debidas al uso de disolventes en determinadas actividades, en la Comunitat
Valenciana.
No es obligatorio en el caso de que la instalación esté incluida en el Anexo I de la ley 2/2006</t>
        </r>
        <r>
          <rPr>
            <sz val="8"/>
            <rFont val="Tahoma"/>
            <family val="2"/>
          </rPr>
          <t xml:space="preserve">
</t>
        </r>
      </text>
    </comment>
  </commentList>
</comments>
</file>

<file path=xl/comments4.xml><?xml version="1.0" encoding="utf-8"?>
<comments xmlns="http://schemas.openxmlformats.org/spreadsheetml/2006/main">
  <authors>
    <author> </author>
  </authors>
  <commentList>
    <comment ref="G41" authorId="0">
      <text>
        <r>
          <rPr>
            <sz val="8"/>
            <rFont val="Tahoma"/>
            <family val="2"/>
          </rPr>
          <t xml:space="preserve">Al principio del periodo
</t>
        </r>
      </text>
    </comment>
    <comment ref="H41" authorId="0">
      <text>
        <r>
          <rPr>
            <b/>
            <sz val="8"/>
            <rFont val="Tahoma"/>
            <family val="2"/>
          </rPr>
          <t xml:space="preserve"> Al final del periodo
</t>
        </r>
        <r>
          <rPr>
            <sz val="8"/>
            <rFont val="Tahoma"/>
            <family val="2"/>
          </rPr>
          <t xml:space="preserve">
</t>
        </r>
      </text>
    </comment>
    <comment ref="H60" authorId="0">
      <text>
        <r>
          <rPr>
            <b/>
            <sz val="8"/>
            <rFont val="Tahoma"/>
            <family val="2"/>
          </rPr>
          <t xml:space="preserve"> Al final del periodo
</t>
        </r>
        <r>
          <rPr>
            <sz val="8"/>
            <rFont val="Tahoma"/>
            <family val="2"/>
          </rPr>
          <t xml:space="preserve">
</t>
        </r>
      </text>
    </comment>
    <comment ref="F8" authorId="0">
      <text>
        <r>
          <rPr>
            <b/>
            <sz val="8"/>
            <rFont val="Tahoma"/>
            <family val="2"/>
          </rPr>
          <t xml:space="preserve">cantidades adquiridas del compuesto comercial en ese periodo
</t>
        </r>
        <r>
          <rPr>
            <sz val="8"/>
            <rFont val="Tahoma"/>
            <family val="2"/>
          </rPr>
          <t xml:space="preserve">
</t>
        </r>
      </text>
    </comment>
    <comment ref="G8" authorId="0">
      <text>
        <r>
          <rPr>
            <b/>
            <sz val="8"/>
            <rFont val="Tahoma"/>
            <family val="2"/>
          </rPr>
          <t xml:space="preserve"> según el etiquetado del producto y las fichas de seguridad</t>
        </r>
        <r>
          <rPr>
            <sz val="8"/>
            <rFont val="Tahoma"/>
            <family val="2"/>
          </rPr>
          <t xml:space="preserve">
</t>
        </r>
      </text>
    </comment>
    <comment ref="N7" authorId="0">
      <text>
        <r>
          <rPr>
            <b/>
            <sz val="8"/>
            <rFont val="Tahoma"/>
            <family val="2"/>
          </rPr>
          <t xml:space="preserve"> Si se han añadico filas, aumentar el rango de la fórmula de la suma</t>
        </r>
        <r>
          <rPr>
            <sz val="8"/>
            <rFont val="Tahoma"/>
            <family val="2"/>
          </rPr>
          <t xml:space="preserve">
</t>
        </r>
      </text>
    </comment>
    <comment ref="N40" authorId="0">
      <text>
        <r>
          <rPr>
            <b/>
            <sz val="8"/>
            <rFont val="Tahoma"/>
            <family val="2"/>
          </rPr>
          <t xml:space="preserve"> Si se han añadido filas, ampliar el rango de la fórmula de la suma de esta casilla</t>
        </r>
        <r>
          <rPr>
            <sz val="8"/>
            <rFont val="Tahoma"/>
            <family val="2"/>
          </rPr>
          <t xml:space="preserve">
</t>
        </r>
      </text>
    </comment>
    <comment ref="N59" authorId="0">
      <text>
        <r>
          <rPr>
            <b/>
            <sz val="8"/>
            <rFont val="Tahoma"/>
            <family val="2"/>
          </rPr>
          <t xml:space="preserve"> Si se han ampliado el número de filas, ampliar el rango de la fórmula de la suma de esta celda</t>
        </r>
        <r>
          <rPr>
            <sz val="8"/>
            <rFont val="Tahoma"/>
            <family val="2"/>
          </rPr>
          <t xml:space="preserve">
</t>
        </r>
      </text>
    </comment>
    <comment ref="C8" authorId="0">
      <text>
        <r>
          <rPr>
            <sz val="8"/>
            <rFont val="Tahoma"/>
            <family val="2"/>
          </rPr>
          <t xml:space="preserve">Campo no obligatorio
</t>
        </r>
      </text>
    </comment>
    <comment ref="G60" authorId="0">
      <text>
        <r>
          <rPr>
            <sz val="8"/>
            <rFont val="Tahoma"/>
            <family val="2"/>
          </rPr>
          <t xml:space="preserve">Al principio del periodo
</t>
        </r>
      </text>
    </comment>
    <comment ref="C41" authorId="0">
      <text>
        <r>
          <rPr>
            <sz val="8"/>
            <rFont val="Tahoma"/>
            <family val="2"/>
          </rPr>
          <t xml:space="preserve">Campo obligatorio
</t>
        </r>
      </text>
    </comment>
    <comment ref="C60" authorId="0">
      <text>
        <r>
          <rPr>
            <b/>
            <sz val="8"/>
            <rFont val="Tahoma"/>
            <family val="2"/>
          </rPr>
          <t xml:space="preserve"> Campo obligatorio</t>
        </r>
        <r>
          <rPr>
            <sz val="8"/>
            <rFont val="Tahoma"/>
            <family val="2"/>
          </rPr>
          <t xml:space="preserve">
</t>
        </r>
      </text>
    </comment>
    <comment ref="I41" authorId="0">
      <text>
        <r>
          <rPr>
            <sz val="8"/>
            <rFont val="Tahoma"/>
            <family val="2"/>
          </rPr>
          <t xml:space="preserve">cantidades adquiridas del compuesto comercial en ese periodo
</t>
        </r>
      </text>
    </comment>
    <comment ref="I60" authorId="0">
      <text>
        <r>
          <rPr>
            <sz val="8"/>
            <rFont val="Tahoma"/>
            <family val="2"/>
          </rPr>
          <t xml:space="preserve">cantidades adquiridas del compuesto comercial en ese periodo
</t>
        </r>
      </text>
    </comment>
    <comment ref="J41" authorId="0">
      <text>
        <r>
          <rPr>
            <sz val="8"/>
            <rFont val="Tahoma"/>
            <family val="2"/>
          </rPr>
          <t xml:space="preserve"> según el etiquetado del producto y las fichas de seguridad
</t>
        </r>
      </text>
    </comment>
    <comment ref="J60" authorId="0">
      <text>
        <r>
          <rPr>
            <sz val="8"/>
            <rFont val="Tahoma"/>
            <family val="2"/>
          </rPr>
          <t xml:space="preserve"> según el etiquetado del producto y las fichas de seguridad
</t>
        </r>
      </text>
    </comment>
    <comment ref="F41" authorId="0">
      <text>
        <r>
          <rPr>
            <b/>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F60" authorId="0">
      <text>
        <r>
          <rPr>
            <sz val="11"/>
            <rFont val="Tahoma"/>
            <family val="2"/>
          </rPr>
          <t xml:space="preserve"> El número registrado CAS ( Chemical Abstracts Service) es una identificación numércia única para compuestos químicos, polímeros, secuencias biológicas, preparados y aleaciones</t>
        </r>
        <r>
          <rPr>
            <sz val="8"/>
            <rFont val="Tahoma"/>
            <family val="2"/>
          </rPr>
          <t xml:space="preserve">
</t>
        </r>
      </text>
    </comment>
    <comment ref="K41" authorId="0">
      <text>
        <r>
          <rPr>
            <sz val="12"/>
            <rFont val="Tahoma"/>
            <family val="2"/>
          </rPr>
          <t xml:space="preserve">%COVs*( Ei-Ef+compras)
</t>
        </r>
      </text>
    </comment>
    <comment ref="K60" authorId="0">
      <text>
        <r>
          <rPr>
            <sz val="12"/>
            <rFont val="Tahoma"/>
            <family val="2"/>
          </rPr>
          <t xml:space="preserve">%COVs*( Ei-Ef+compras)
</t>
        </r>
      </text>
    </comment>
    <comment ref="H8" authorId="0">
      <text>
        <r>
          <rPr>
            <sz val="12"/>
            <rFont val="Tahoma"/>
            <family val="2"/>
          </rPr>
          <t xml:space="preserve">%COVs*( Ei-Ef+compras)
</t>
        </r>
      </text>
    </comment>
  </commentList>
</comments>
</file>

<file path=xl/comments6.xml><?xml version="1.0" encoding="utf-8"?>
<comments xmlns="http://schemas.openxmlformats.org/spreadsheetml/2006/main">
  <authors>
    <author>MDelHoyo</author>
    <author> </author>
  </authors>
  <commentList>
    <comment ref="I7" authorId="0">
      <text>
        <r>
          <rPr>
            <b/>
            <sz val="8"/>
            <rFont val="Tahoma"/>
            <family val="2"/>
          </rPr>
          <t>No se tiene en cuenta el caudal que se ha podido añadir para refrigeración o dilución.
Se da en condiciones normales: T = 273, 15 K y P = 101,3 kPa</t>
        </r>
      </text>
    </comment>
    <comment ref="J7"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7" authorId="0">
      <text>
        <r>
          <rPr>
            <b/>
            <sz val="11"/>
            <rFont val="Tahoma"/>
            <family val="2"/>
          </rPr>
          <t>Peso molecular medio de la corriente de gases emitidos por chimenea. Necesario sólo si la medición es en COT</t>
        </r>
        <r>
          <rPr>
            <sz val="8"/>
            <rFont val="Tahoma"/>
            <family val="2"/>
          </rPr>
          <t xml:space="preserve">
</t>
        </r>
      </text>
    </comment>
    <comment ref="L7" authorId="0">
      <text>
        <r>
          <rPr>
            <b/>
            <sz val="11"/>
            <rFont val="Tahoma"/>
            <family val="2"/>
          </rPr>
          <t>Nº de carbonos medio de la corriente de gases emitidos por chimenea.Necesario sólo si la medición es en COT</t>
        </r>
        <r>
          <rPr>
            <sz val="9"/>
            <rFont val="Tahoma"/>
            <family val="2"/>
          </rPr>
          <t xml:space="preserve">
</t>
        </r>
      </text>
    </comment>
    <comment ref="M7" authorId="0">
      <text>
        <r>
          <rPr>
            <b/>
            <sz val="8"/>
            <rFont val="Tahoma"/>
            <family val="2"/>
          </rPr>
          <t xml:space="preserve">kg de compuesto orgánico total. </t>
        </r>
        <r>
          <rPr>
            <sz val="8"/>
            <rFont val="Tahoma"/>
            <family val="2"/>
          </rPr>
          <t xml:space="preserve">
</t>
        </r>
      </text>
    </comment>
    <comment ref="N8"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T34" authorId="1">
      <text>
        <r>
          <rPr>
            <b/>
            <sz val="8"/>
            <rFont val="Tahoma"/>
            <family val="2"/>
          </rPr>
          <t xml:space="preserve"> Si se han añadido filas, ampliar el rango de la fórmula de la suma de esta casilla</t>
        </r>
        <r>
          <rPr>
            <sz val="8"/>
            <rFont val="Tahoma"/>
            <family val="2"/>
          </rPr>
          <t xml:space="preserve">
</t>
        </r>
      </text>
    </comment>
    <comment ref="I35" authorId="0">
      <text>
        <r>
          <rPr>
            <b/>
            <sz val="8"/>
            <rFont val="Tahoma"/>
            <family val="2"/>
          </rPr>
          <t>No se tiene en cuenta el caudal que se ha podido añadir para refrigeración o dilución.
Se da en condiciones normales: T = 273, 15 K y P = 101,3 kPa</t>
        </r>
      </text>
    </comment>
    <comment ref="J35"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35" authorId="0">
      <text>
        <r>
          <rPr>
            <b/>
            <sz val="8"/>
            <rFont val="Tahoma"/>
            <family val="2"/>
          </rPr>
          <t xml:space="preserve">kg de compuesto orgánico total. </t>
        </r>
        <r>
          <rPr>
            <sz val="8"/>
            <rFont val="Tahoma"/>
            <family val="2"/>
          </rPr>
          <t xml:space="preserve">
</t>
        </r>
      </text>
    </comment>
    <comment ref="M36"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 ref="T51" authorId="1">
      <text>
        <r>
          <rPr>
            <b/>
            <sz val="8"/>
            <rFont val="Tahoma"/>
            <family val="2"/>
          </rPr>
          <t xml:space="preserve"> Si se han añadido filas, ampliar el rango de la fórmula de la suma de esta casilla</t>
        </r>
        <r>
          <rPr>
            <sz val="8"/>
            <rFont val="Tahoma"/>
            <family val="2"/>
          </rPr>
          <t xml:space="preserve">
</t>
        </r>
      </text>
    </comment>
    <comment ref="I52" authorId="0">
      <text>
        <r>
          <rPr>
            <b/>
            <sz val="8"/>
            <rFont val="Tahoma"/>
            <family val="2"/>
          </rPr>
          <t>No se tiene en cuenta el caudal que se ha podido añadir para refrigeración o dilución.
Se da en condiciones normales: T = 273, 15 K y P = 101,3 kPa</t>
        </r>
      </text>
    </comment>
    <comment ref="J52" authorId="0">
      <text>
        <r>
          <rPr>
            <b/>
            <sz val="8"/>
            <rFont val="Tahoma"/>
            <family val="2"/>
          </rPr>
          <t xml:space="preserve">Es el número de </t>
        </r>
        <r>
          <rPr>
            <sz val="8"/>
            <rFont val="Tahoma"/>
            <family val="2"/>
          </rPr>
          <t xml:space="preserve">
</t>
        </r>
        <r>
          <rPr>
            <b/>
            <sz val="8"/>
            <rFont val="Tahoma"/>
            <family val="2"/>
          </rPr>
          <t>horas de funcionamiento durante el año en el que se realiza el balance</t>
        </r>
      </text>
    </comment>
    <comment ref="K52" authorId="0">
      <text>
        <r>
          <rPr>
            <b/>
            <sz val="8"/>
            <rFont val="Tahoma"/>
            <family val="2"/>
          </rPr>
          <t xml:space="preserve">kg de compuesto orgánico total. </t>
        </r>
        <r>
          <rPr>
            <sz val="8"/>
            <rFont val="Tahoma"/>
            <family val="2"/>
          </rPr>
          <t xml:space="preserve">
</t>
        </r>
      </text>
    </comment>
    <comment ref="M53" authorId="1">
      <text>
        <r>
          <rPr>
            <sz val="11"/>
            <rFont val="Tahoma"/>
            <family val="2"/>
          </rPr>
          <t>Según el art. 7. 5 del R.D.117/2003 se considerá que se cumplen los valores límite de emisión si, en un ejercicio de supervisión:
a) La media de todas las mediciones no supera los valores límite de emisión
b)Ninguna de las medias de una hora supera los valores límite de emisión en un factor superior a 1,5</t>
        </r>
      </text>
    </comment>
  </commentList>
</comments>
</file>

<file path=xl/comments9.xml><?xml version="1.0" encoding="utf-8"?>
<comments xmlns="http://schemas.openxmlformats.org/spreadsheetml/2006/main">
  <authors>
    <author> </author>
  </authors>
  <commentList>
    <comment ref="F6" authorId="0">
      <text>
        <r>
          <rPr>
            <b/>
            <sz val="8"/>
            <rFont val="Tahoma"/>
            <family val="2"/>
          </rPr>
          <t xml:space="preserve">cantidades adquiridas del compuesto comercial en ese periodo
</t>
        </r>
        <r>
          <rPr>
            <sz val="8"/>
            <rFont val="Tahoma"/>
            <family val="2"/>
          </rPr>
          <t xml:space="preserve">
</t>
        </r>
      </text>
    </comment>
    <comment ref="G6" authorId="0">
      <text>
        <r>
          <rPr>
            <b/>
            <sz val="8"/>
            <rFont val="Tahoma"/>
            <family val="2"/>
          </rPr>
          <t xml:space="preserve"> según el etiquetado del producto y las fichas de seguridad</t>
        </r>
        <r>
          <rPr>
            <sz val="8"/>
            <rFont val="Tahoma"/>
            <family val="2"/>
          </rPr>
          <t xml:space="preserve">
</t>
        </r>
      </text>
    </comment>
    <comment ref="H6" authorId="0">
      <text>
        <r>
          <rPr>
            <sz val="8"/>
            <rFont val="Tahoma"/>
            <family val="2"/>
          </rPr>
          <t xml:space="preserve">
</t>
        </r>
      </text>
    </comment>
  </commentList>
</comments>
</file>

<file path=xl/sharedStrings.xml><?xml version="1.0" encoding="utf-8"?>
<sst xmlns="http://schemas.openxmlformats.org/spreadsheetml/2006/main" count="379" uniqueCount="280">
  <si>
    <t>C1</t>
  </si>
  <si>
    <t>C2</t>
  </si>
  <si>
    <t>C3</t>
  </si>
  <si>
    <t>El Representante Legal:</t>
  </si>
  <si>
    <t>Caudal (Nm3/h)</t>
  </si>
  <si>
    <t>kg COV emitido</t>
  </si>
  <si>
    <t>nº horas funcionamiento</t>
  </si>
  <si>
    <t>DATOS ADMINISTRATIVOS</t>
  </si>
  <si>
    <t>NOMBRE DE LA EMPRESA:</t>
  </si>
  <si>
    <t>C.I.F.</t>
  </si>
  <si>
    <t>PERSONA DE CONTACTO:</t>
  </si>
  <si>
    <t>TELÉFONO:</t>
  </si>
  <si>
    <t>FAX:</t>
  </si>
  <si>
    <t>EMAIL:</t>
  </si>
  <si>
    <t>DIRECCIÓN DE LA INSTALACIÓN</t>
  </si>
  <si>
    <t>NIMA</t>
  </si>
  <si>
    <t>(Número de Identificación Medioambiental)</t>
  </si>
  <si>
    <t>ACTIVIDADES AFECTADAS POR EL DECRETO DE VOCS</t>
  </si>
  <si>
    <t>PERIODO</t>
  </si>
  <si>
    <t>DESCRIPCIÓN DE LA ACTIVIDAD DE LA EMPRESA</t>
  </si>
  <si>
    <t>ACTIVIDADES DE LA EMPRESA SUJETAS AL RD 117/2003</t>
  </si>
  <si>
    <t>copiar solicitud GEI???</t>
  </si>
  <si>
    <t>OBSERVACIONES</t>
  </si>
  <si>
    <t>Núm. CAS</t>
  </si>
  <si>
    <t xml:space="preserve"> ton/año</t>
  </si>
  <si>
    <t xml:space="preserve">CONSUMO </t>
  </si>
  <si>
    <t>______________ , ____ de ___________________de 20_____       Firma del Solicitante:</t>
  </si>
  <si>
    <t>DOCUMENTACIÓN APORTADA:</t>
  </si>
  <si>
    <t xml:space="preserve"> declaro bajo juramento la veracidad de los datos reseñados en el presente formulario y en el Plan de Gestión de Disolventes.</t>
  </si>
  <si>
    <t>Denominación Comercial del compuesto que contiene COV como disolvente</t>
  </si>
  <si>
    <t>Inventario inicial</t>
  </si>
  <si>
    <t>inventario final</t>
  </si>
  <si>
    <t xml:space="preserve">Compras </t>
  </si>
  <si>
    <t>% de COV(en peso)</t>
  </si>
  <si>
    <t>frase de riesgo</t>
  </si>
  <si>
    <t>Total</t>
  </si>
  <si>
    <t>I1</t>
  </si>
  <si>
    <t>I2</t>
  </si>
  <si>
    <t>O1</t>
  </si>
  <si>
    <t>Emisiones en gases residuales</t>
  </si>
  <si>
    <t>O5</t>
  </si>
  <si>
    <t>O6</t>
  </si>
  <si>
    <t>Disolventes residuos</t>
  </si>
  <si>
    <t>O7</t>
  </si>
  <si>
    <t>O8</t>
  </si>
  <si>
    <t>Disolvente recuperado y no reutilizado este año</t>
  </si>
  <si>
    <t xml:space="preserve">Cantidad de COVs utilizados o su cantidad en preparados adquiridos utilizados como materia prima en el proceso durante el periodo. </t>
  </si>
  <si>
    <t>Total I1</t>
  </si>
  <si>
    <t xml:space="preserve">Cantidad de COVs utilizados o su cantidad en preparados recuperados y reutilizados como entrada de disolventes en el proceso ( se cuenta el disolvente reciclado cada vez que se utilice para realizar la actividad) </t>
  </si>
  <si>
    <t>Total I2</t>
  </si>
  <si>
    <t>RESUMEN  DE CUMPLIMIENTO</t>
  </si>
  <si>
    <t>CANALIZADAS</t>
  </si>
  <si>
    <t xml:space="preserve">DIFUSAS </t>
  </si>
  <si>
    <t>Total O1</t>
  </si>
  <si>
    <t>Media</t>
  </si>
  <si>
    <t>Cantidad de COVs contenidos en preparados recuperados para su reutilización en la medida que no se contabilicen en O7</t>
  </si>
  <si>
    <t>Total O8</t>
  </si>
  <si>
    <t>Total O5</t>
  </si>
  <si>
    <t>Cantidad de COVs perdidos debido a reacciones químicas o físicas ( se incluyen por ejemplo los que se destruyen, como por incineración u otro tratamiento de gases residuales o aguas residuales, o se captan, como por adsorción, en la medida que no se contabilicen en O6, O7 u O8)</t>
  </si>
  <si>
    <t xml:space="preserve">Detalle de los cálculos realizados para su determinación( haciendo hincapié en las hipótesis o estimaciones efectuadas) </t>
  </si>
  <si>
    <t>Disolventes Orgánicos contenidos en los residuos recogidos</t>
  </si>
  <si>
    <t>Residuo</t>
  </si>
  <si>
    <t>fecha retirada</t>
  </si>
  <si>
    <t xml:space="preserve">Empresa Gestora </t>
  </si>
  <si>
    <t>Total O6</t>
  </si>
  <si>
    <t>Total O7</t>
  </si>
  <si>
    <t>Disolventes Orgánicos o disolventes orgánicos contenidos en preparados, vendidos como productos comerciales</t>
  </si>
  <si>
    <t xml:space="preserve">I1 </t>
  </si>
  <si>
    <t>F/ entrada total</t>
  </si>
  <si>
    <t>F+O1</t>
  </si>
  <si>
    <t>F/(I1+I2)</t>
  </si>
  <si>
    <t>(I1+I2)</t>
  </si>
  <si>
    <t>(I1-O8)</t>
  </si>
  <si>
    <t>I1-O1-O5-O6-O7-O8</t>
  </si>
  <si>
    <t>Descripción de los equipos y la tecnología utilizada</t>
  </si>
  <si>
    <t>Observaciones</t>
  </si>
  <si>
    <t>CUMPLE?</t>
  </si>
  <si>
    <t>LER</t>
  </si>
  <si>
    <t>HERRAMIENTA PARA LA REALIZACIÓN DEL PLAN DE GESTIÓN DE DISOLVENTES SEGÚN REQUISITOS DEL REAL DECRETO 117/2003 PARA LA ACTIVIDAD DE:</t>
  </si>
  <si>
    <t>Periodo:</t>
  </si>
  <si>
    <t>Actividad para la que se realiza el PGD:</t>
  </si>
  <si>
    <t>Si en la instalación se realizan además otras actividades sujetas también al RD 117/2003</t>
  </si>
  <si>
    <t>Nombre de la empresa:</t>
  </si>
  <si>
    <t>Ubicación de la instalación:</t>
  </si>
  <si>
    <t>Información acerca de los equipos, el funcionamiento  y  la tecnología utilizada</t>
  </si>
  <si>
    <t>Id. FOCO</t>
  </si>
  <si>
    <t>kg</t>
  </si>
  <si>
    <t xml:space="preserve">Inventario Inicial </t>
  </si>
  <si>
    <t>Inventario final</t>
  </si>
  <si>
    <t>Junto al archivo cumplimentado se deberán presentar los siguientes documentos justificativos de la vericidad de los datos:</t>
  </si>
  <si>
    <t>-</t>
  </si>
  <si>
    <t>Breve memoria descriptiva de la actividad de la instalación: productos fabricados, procesos, equipos asociados a los focos canalizados que emiten COVs …</t>
  </si>
  <si>
    <t>Sólo deben rellenarse las celdas sombreadas en amarillo, en el caso de que proceda. El resto de celdas son informativas o contienen fórmulas que se actualizan automáticamente.Las celdas señaladas con una esquina en rojo contienen instrucciones o comentarios adicionales que pueden leerse situando el cursor encima de la celda.</t>
  </si>
  <si>
    <t>El archivo cumplimientado debe presentarse en formato digital y en formato papel, con la última página firmada.</t>
  </si>
  <si>
    <t>Informe de emisiones de los focos canalizados realizados por Entidad Colaboradora en Material de Calidad Ambiental (ECMCA) y/o en su caso, registro de emisiones en continuo.</t>
  </si>
  <si>
    <t>Copia compulsada de los poderes de representación del firmante del presente documento.</t>
  </si>
  <si>
    <t>COV Contenidos</t>
  </si>
  <si>
    <t xml:space="preserve">Denominación IUPAC </t>
  </si>
  <si>
    <t>Instalación incluida en el Anexo I de la ley 2/2006?</t>
  </si>
  <si>
    <r>
      <t>COVs o su cantidad en preparados adquiridos que</t>
    </r>
    <r>
      <rPr>
        <b/>
        <sz val="14"/>
        <color indexed="10"/>
        <rFont val="Comic Sans MS"/>
        <family val="4"/>
      </rPr>
      <t xml:space="preserve"> no</t>
    </r>
    <r>
      <rPr>
        <b/>
        <sz val="14"/>
        <rFont val="Comic Sans MS"/>
        <family val="4"/>
      </rPr>
      <t xml:space="preserve"> tengan asignada ninguna de las frases de riesgo de las indicadas en el  Art. 5</t>
    </r>
  </si>
  <si>
    <t>Las cantidades se refieren siempre a kg</t>
  </si>
  <si>
    <t>Hay valor de medición?</t>
  </si>
  <si>
    <t>PGD</t>
  </si>
  <si>
    <t xml:space="preserve"> VLE difusas</t>
  </si>
  <si>
    <t>EL REPRESENTANTE LEGAL DE LA EMPRESA SE HACE RESPONSABLE DE LOS DATOS QUE HA CUMPLIMENTADO</t>
  </si>
  <si>
    <t>La administración puede requerirles la presentación de los siguientes documentos:</t>
  </si>
  <si>
    <t>facturas o albaranes de compra de materias primas que contienen COVs como disolventes</t>
  </si>
  <si>
    <t xml:space="preserve">albaranes o certificados de gestores de residuos que acreditan las cantidades retiradas </t>
  </si>
  <si>
    <t>albares o facturas de venta de productos fabricados que contienen COVs (en su caso)</t>
  </si>
  <si>
    <t>información técnica acerca de los equipos de depuración utilizados (modelo, fabricante, parámetros de autocontrol, eficacia de reducción de COV...).</t>
  </si>
  <si>
    <t>Sólo en el caso de haber cambiado respecto a la documentación presentada años anteriores:</t>
  </si>
  <si>
    <t>El valor del % COVs que se ha considerado en los cálculos debe estar avalado mediante análitica realizadas por Entidad Colaboradora en Materia de Calidad Ambiental o bien mediante certifiado del gestor de residuos</t>
  </si>
  <si>
    <t>Informe de disolventes (COVs) contenido en los residuos (en su caso)</t>
  </si>
  <si>
    <t>información técnica de los equipos  de reutilización de disolventes utilizados con las principales características (modelo, fabricante, eficacia de recuperación de COV...)</t>
  </si>
  <si>
    <t>documentación acerca del contenido de disolventes en las materias primas utilizadas y, en su caso, en los productos vendidos</t>
  </si>
  <si>
    <t>Ref Albarán o DCS</t>
  </si>
  <si>
    <t>g/h COV emitido</t>
  </si>
  <si>
    <t>TOTAL g/h COV emitido</t>
  </si>
  <si>
    <t>PM COV emitido</t>
  </si>
  <si>
    <t>Nº Carbonos</t>
  </si>
  <si>
    <t>Persona de contacto a efectos de notificación:</t>
  </si>
  <si>
    <t>Nombre y apellidos</t>
  </si>
  <si>
    <t>Teléfono</t>
  </si>
  <si>
    <t>Email</t>
  </si>
  <si>
    <t>INSTRUCCIONES</t>
  </si>
  <si>
    <t>Otra limpieza de superficies (&gt;2 t/año)</t>
  </si>
  <si>
    <t>Detalle de qué compuestos se recuperan, así como cálculo y determinación de la cantidad recuperada y NO REUTILIZADA</t>
  </si>
  <si>
    <t>Atención no confundir con el flujo de entrada I2, dado que en la corriente I2 se computan los disolventes recuperados y REUTILIZADOS el año en que se realiza el balance, y en la corriente O8 se computan  los disolventes que se han recuperado pero no se han reutilizado en la instalación</t>
  </si>
  <si>
    <t>Detalle de qué compuestos se recuperan, así como del cálculo,( especialmente en referencia a las hipótesis o estimaciones efectuadas) y determinación de la cantidad total anual recuperada y REUTILIZADA. También se deberá espcificar cómo se registran estos datos (por ejemplo, si existe algun sistema informático que lleve el cómputo)</t>
  </si>
  <si>
    <t>&lt;?xml version="1.0" encoding="ISO-8859-1"?&gt;</t>
  </si>
  <si>
    <t>&lt;COV_PLAN_GESTION_LIST&gt;</t>
  </si>
  <si>
    <t>&lt;COV_PLAN_GESTION&gt;</t>
  </si>
  <si>
    <t>&lt;PLG_REG_CODREGISTRO&gt;</t>
  </si>
  <si>
    <t>&lt;/PLG_REG_CODREGISTRO&gt;</t>
  </si>
  <si>
    <t>&lt;PLG_ARG_LINEAACTIVIDAD&gt;</t>
  </si>
  <si>
    <t>&lt;/PLG_ARG_LINEAACTIVIDAD&gt;</t>
  </si>
  <si>
    <t>&lt;PLG_ANYO&gt;</t>
  </si>
  <si>
    <t>&lt;/PLG_ANYO&gt;</t>
  </si>
  <si>
    <t>&lt;PLG_I1&gt;</t>
  </si>
  <si>
    <t>&lt;/PLG_I1&gt;</t>
  </si>
  <si>
    <t>&lt;PLG_I1_R40&gt;</t>
  </si>
  <si>
    <t>&lt;/PLG_I1_R40&gt;</t>
  </si>
  <si>
    <t>&lt;PLG_I1_R&gt;</t>
  </si>
  <si>
    <t>&lt;/PLG_I1_R&gt;</t>
  </si>
  <si>
    <t>&lt;PLG_I2&gt;</t>
  </si>
  <si>
    <t>&lt;/PLG_I2&gt;</t>
  </si>
  <si>
    <t>&lt;PLG_O1&gt;</t>
  </si>
  <si>
    <t>&lt;/PLG_O1&gt;</t>
  </si>
  <si>
    <t>&lt;PLG_O1_R40&gt;</t>
  </si>
  <si>
    <t>&lt;/PLG_O1_R40&gt;</t>
  </si>
  <si>
    <t>&lt;PLG_O1_R&gt;</t>
  </si>
  <si>
    <t>&lt;/PLG_O1_R&gt;</t>
  </si>
  <si>
    <t>&lt;PLG_O5&gt;</t>
  </si>
  <si>
    <t>&lt;/PLG_O5&gt;</t>
  </si>
  <si>
    <t>&lt;PLG_O6&gt;</t>
  </si>
  <si>
    <t>&lt;/PLG_O6&gt;</t>
  </si>
  <si>
    <t>&lt;PLG_O7&gt;</t>
  </si>
  <si>
    <t>&lt;/PLG_O7&gt;</t>
  </si>
  <si>
    <t>&lt;PLG_O8&gt;</t>
  </si>
  <si>
    <t>&lt;/PLG_O8&gt;</t>
  </si>
  <si>
    <t>&lt;PLG_CONSUMO&gt;</t>
  </si>
  <si>
    <t>&lt;/PLG_CONSUMO&gt;</t>
  </si>
  <si>
    <t>&lt;PLG_F&gt;</t>
  </si>
  <si>
    <t>&lt;/PLG_F&gt;</t>
  </si>
  <si>
    <t>&lt;PLG_E&gt;</t>
  </si>
  <si>
    <t>&lt;/PLG_E&gt;</t>
  </si>
  <si>
    <t>&lt;PLG_F_MEDIDA&gt;</t>
  </si>
  <si>
    <t>&lt;/PLG_F_MEDIDA&gt;</t>
  </si>
  <si>
    <t>&lt;PLG_E_MEDIDA&gt;</t>
  </si>
  <si>
    <t>&lt;/PLG_E_MEDIDA&gt;</t>
  </si>
  <si>
    <t>&lt;PLG_CANTIDAD_E&gt;</t>
  </si>
  <si>
    <t>&lt;/PLG_CANTIDAD_E&gt;</t>
  </si>
  <si>
    <t>&lt;PLG_ELECCION&gt;</t>
  </si>
  <si>
    <t>&lt;/PLG_ELECCION&gt;</t>
  </si>
  <si>
    <t>&lt;PLG_R45&gt;</t>
  </si>
  <si>
    <t>S</t>
  </si>
  <si>
    <t>&lt;/PLG_R45&gt;</t>
  </si>
  <si>
    <t>&lt;PLG_R46&gt;</t>
  </si>
  <si>
    <t>N</t>
  </si>
  <si>
    <t>&lt;/PLG_R46&gt;</t>
  </si>
  <si>
    <t>&lt;PLG_R49&gt;</t>
  </si>
  <si>
    <t>&lt;/PLG_R49&gt;</t>
  </si>
  <si>
    <t>&lt;PLG_R60&gt;</t>
  </si>
  <si>
    <t>&lt;/PLG_R60&gt;</t>
  </si>
  <si>
    <t>&lt;PLG_R61&gt;</t>
  </si>
  <si>
    <t>&lt;/PLG_R61&gt;</t>
  </si>
  <si>
    <t>&lt;PLG_CUMPLE_O1&gt;</t>
  </si>
  <si>
    <t>&lt;/PLG_CUMPLE_O1&gt;</t>
  </si>
  <si>
    <t>&lt;PLG_CUMPLE_F&gt;</t>
  </si>
  <si>
    <t>&lt;/PLG_CUMPLE_F&gt;</t>
  </si>
  <si>
    <t>&lt;PLG_CUMPLE_E&gt;</t>
  </si>
  <si>
    <t>&lt;/PLG_CUMPLE_E&gt;</t>
  </si>
  <si>
    <t>&lt;PLG_CUMPLE_GLOBAL&gt;</t>
  </si>
  <si>
    <t>&lt;/PLG_CUMPLE_GLOBAL&gt;</t>
  </si>
  <si>
    <t>&lt;PLG_OBSERVACIONES&gt;</t>
  </si>
  <si>
    <t>"observaciones generales"</t>
  </si>
  <si>
    <t>&lt;/PLG_OBSERVACIONES&gt;</t>
  </si>
  <si>
    <t>&lt;PLG_OBSERV_RIESGOS&gt;</t>
  </si>
  <si>
    <t>"Observaciones con riesgos"</t>
  </si>
  <si>
    <t>&lt;/PLG_OBSERV_RIESGOS&gt;</t>
  </si>
  <si>
    <t>&lt;PLG_INVERSIONES_PREVISTAS&gt;</t>
  </si>
  <si>
    <t>&lt;/PLG_INVERSIONES_PREVISTAS&gt;</t>
  </si>
  <si>
    <t>&lt;PLG_INSPECCION&gt;</t>
  </si>
  <si>
    <t>&lt;/PLG_INSPECCION&gt;</t>
  </si>
  <si>
    <t>&lt;PLG_A2M_ID&gt;</t>
  </si>
  <si>
    <t>&lt;/PLG_A2M_ID&gt;</t>
  </si>
  <si>
    <t>&lt;COV_FOCOS_PLAN_GESTION_LIST&gt;</t>
  </si>
  <si>
    <t>&lt;O_COV_FOCOS_PLAN_GESTION&gt;</t>
  </si>
  <si>
    <t>&lt;FPG_PLG_CODREGISTRO&gt;</t>
  </si>
  <si>
    <t>&lt;/FPG_PLG_CODREGISTRO&gt;</t>
  </si>
  <si>
    <t>&lt;FPG_PLG_LINEAACTIVIDAD&gt;</t>
  </si>
  <si>
    <t>&lt;/FPG_PLG_LINEAACTIVIDAD&gt;</t>
  </si>
  <si>
    <t>&lt;FPG_PLG_ANYO&gt;</t>
  </si>
  <si>
    <t>&lt;/FPG_PLG_ANYO&gt;</t>
  </si>
  <si>
    <t>&lt;FPG_NUMFOCO&gt;</t>
  </si>
  <si>
    <t>&lt;/FPG_NUMFOCO&gt;</t>
  </si>
  <si>
    <t>&lt;FPG_O1&gt;</t>
  </si>
  <si>
    <t>&lt;/FPG_O1&gt;</t>
  </si>
  <si>
    <t>&lt;FPG_C&gt;</t>
  </si>
  <si>
    <t>&lt;/FPG_C&gt;</t>
  </si>
  <si>
    <t>&lt;FPG_CUMPLE_C&gt;</t>
  </si>
  <si>
    <t>&lt;/FPG_CUMPLE_C&gt;</t>
  </si>
  <si>
    <t>&lt;FPG_O1_R40&gt;</t>
  </si>
  <si>
    <t>&lt;/FPG_O1_R40&gt;</t>
  </si>
  <si>
    <t>&lt;FPG_C_R40&gt;</t>
  </si>
  <si>
    <t>&lt;/FPG_C_R40&gt;</t>
  </si>
  <si>
    <t>&lt;FPG_CUMPLE_C_R40&gt;</t>
  </si>
  <si>
    <t>&lt;/FPG_CUMPLE_C_R40&gt;</t>
  </si>
  <si>
    <t>&lt;FPG_O1_R&gt;</t>
  </si>
  <si>
    <t>&lt;/FPG_O1_R&gt;</t>
  </si>
  <si>
    <t>&lt;FPG_C_R&gt;</t>
  </si>
  <si>
    <t>&lt;/FPG_C_R&gt;</t>
  </si>
  <si>
    <t>&lt;FPG_CUMPLE_C_R&gt;</t>
  </si>
  <si>
    <t>&lt;/FPG_CUMPLE_C_R&gt;</t>
  </si>
  <si>
    <t>&lt;/O_COV_FOCOS_PLAN_GESTION&gt;</t>
  </si>
  <si>
    <t>&lt;/COV_FOCOS_PLAN_GESTION_LIST&gt;</t>
  </si>
  <si>
    <t>&lt;/COV_PLAN_GESTION&gt;</t>
  </si>
  <si>
    <t>&lt;/COV_PLAN_GESTION_LIST&gt;</t>
  </si>
  <si>
    <t>En I1 deben incluirse también los compuestos que contengan COVs utilizados como disolventes utilizados en la limpieza de las máquinas</t>
  </si>
  <si>
    <t xml:space="preserve">Focos que emiten compuestos orgánicos volátiles que NO tengan asignada ninguna de las frases de riesgo de las indicadas en el  Art. 5 </t>
  </si>
  <si>
    <t xml:space="preserve">VLE </t>
  </si>
  <si>
    <t>Sin R</t>
  </si>
  <si>
    <t>otras R</t>
  </si>
  <si>
    <t>respecto de la entrada de disolvente</t>
  </si>
  <si>
    <t>Registro</t>
  </si>
  <si>
    <t>Actividad</t>
  </si>
  <si>
    <t xml:space="preserve">Entrada total (kg) </t>
  </si>
  <si>
    <t>Consumo (kg)</t>
  </si>
  <si>
    <t>F (kg)</t>
  </si>
  <si>
    <t>Emisiones totales (kg)</t>
  </si>
  <si>
    <t>kg de COVs</t>
  </si>
  <si>
    <r>
      <t>En el caso de utilizar para limpieza de superficies también sustancias con disolventes COV incluidos en el apartado 1 del artículo 5 en cantidad superior al umbral establecido (1 tonelada al año), debe realizar adicionalmente otro Plan de gestión de disolventes con la actividad "</t>
    </r>
    <r>
      <rPr>
        <b/>
        <i/>
        <sz val="12"/>
        <color indexed="18"/>
        <rFont val="COMIC"/>
        <family val="0"/>
      </rPr>
      <t>4-Limpieza de superficies utilizando compuestos especificados en el apartado 1 del art.5</t>
    </r>
    <r>
      <rPr>
        <b/>
        <sz val="12"/>
        <color indexed="18"/>
        <rFont val="COMIC"/>
        <family val="0"/>
      </rPr>
      <t xml:space="preserve"> " para esas sustancias (otros valores límites de emisión)</t>
    </r>
  </si>
  <si>
    <r>
      <t xml:space="preserve">Concentración </t>
    </r>
    <r>
      <rPr>
        <b/>
        <sz val="14"/>
        <rFont val="Comic Sans MS"/>
        <family val="4"/>
      </rPr>
      <t>COV</t>
    </r>
    <r>
      <rPr>
        <b/>
        <sz val="8"/>
        <rFont val="Comic Sans MS"/>
        <family val="4"/>
      </rPr>
      <t>(mg /Nm3)</t>
    </r>
  </si>
  <si>
    <r>
      <t xml:space="preserve">Concentración </t>
    </r>
    <r>
      <rPr>
        <b/>
        <sz val="14"/>
        <rFont val="Comic Sans MS"/>
        <family val="4"/>
      </rPr>
      <t>COT (</t>
    </r>
    <r>
      <rPr>
        <b/>
        <sz val="8"/>
        <rFont val="Comic Sans MS"/>
        <family val="4"/>
      </rPr>
      <t>mg /Nm3)</t>
    </r>
  </si>
  <si>
    <t>Cantidad de COV (kg)</t>
  </si>
  <si>
    <t>Número de Identificación Medioambiental (NIMA)</t>
  </si>
  <si>
    <t>SÍ</t>
  </si>
  <si>
    <t>NO</t>
  </si>
  <si>
    <t xml:space="preserve">Disolventes utilizados como materia prima </t>
  </si>
  <si>
    <t xml:space="preserve">COVs perdidos por reacciones químicas o físicas </t>
  </si>
  <si>
    <t>Disolvente contenido en productos de venta</t>
  </si>
  <si>
    <t>Observaciones:</t>
  </si>
  <si>
    <t>Firma y sello:</t>
  </si>
  <si>
    <t>Disolventes recuperados y reutilizados</t>
  </si>
  <si>
    <t>parametros</t>
  </si>
  <si>
    <t>Ei: Inventario Inicial (kg)</t>
  </si>
  <si>
    <t>Ei:Inventario final (kg)</t>
  </si>
  <si>
    <t>Ventas (kg)</t>
  </si>
  <si>
    <t xml:space="preserve">kg COVs </t>
  </si>
  <si>
    <t>( Ef-Ei+ventas)*%COV</t>
  </si>
  <si>
    <t>cantidad retirada (kg)</t>
  </si>
  <si>
    <t>(cantidad retirada *% COV)</t>
  </si>
  <si>
    <r>
      <rPr>
        <b/>
        <sz val="14"/>
        <color indexed="56"/>
        <rFont val="Comic Sans MS"/>
        <family val="4"/>
      </rPr>
      <t>COVs halogenados o su cantidad en preparados adquiridos que tienen asignada la frase de riesgo</t>
    </r>
    <r>
      <rPr>
        <b/>
        <sz val="14"/>
        <color indexed="10"/>
        <rFont val="Comic Sans MS"/>
        <family val="4"/>
      </rPr>
      <t xml:space="preserve"> R40 </t>
    </r>
    <r>
      <rPr>
        <b/>
        <sz val="14"/>
        <color indexed="10"/>
        <rFont val="Comic Sans MS"/>
        <family val="4"/>
      </rPr>
      <t xml:space="preserve">o R68 </t>
    </r>
    <r>
      <rPr>
        <b/>
        <sz val="14"/>
        <rFont val="Comic Sans MS"/>
        <family val="4"/>
      </rPr>
      <t xml:space="preserve">o indicación de peligro </t>
    </r>
    <r>
      <rPr>
        <b/>
        <sz val="14"/>
        <color indexed="10"/>
        <rFont val="Comic Sans MS"/>
        <family val="4"/>
      </rPr>
      <t>H341 o H351</t>
    </r>
  </si>
  <si>
    <t>Focos que emitan COVs halogenados que tienen asignada la frase de riesgo R40 o R68 o indicación de peligro H341 o H351</t>
  </si>
  <si>
    <r>
      <rPr>
        <b/>
        <sz val="14"/>
        <color indexed="56"/>
        <rFont val="Comic Sans MS"/>
        <family val="4"/>
      </rPr>
      <t xml:space="preserve">COVs o su cantidad en preparados adquiridos que tienen asignada la frase de riesgo </t>
    </r>
    <r>
      <rPr>
        <b/>
        <sz val="14"/>
        <color indexed="10"/>
        <rFont val="Comic Sans MS"/>
        <family val="4"/>
      </rPr>
      <t xml:space="preserve">R45, R46, R49, R60 o R61 </t>
    </r>
    <r>
      <rPr>
        <b/>
        <sz val="14"/>
        <rFont val="Comic Sans MS"/>
        <family val="4"/>
      </rPr>
      <t xml:space="preserve">o indicaciones de peligro </t>
    </r>
    <r>
      <rPr>
        <b/>
        <sz val="14"/>
        <color indexed="10"/>
        <rFont val="Comic Sans MS"/>
        <family val="4"/>
      </rPr>
      <t xml:space="preserve">H340, H350, H350i, H360D </t>
    </r>
    <r>
      <rPr>
        <b/>
        <sz val="14"/>
        <rFont val="Comic Sans MS"/>
        <family val="4"/>
      </rPr>
      <t xml:space="preserve">o </t>
    </r>
    <r>
      <rPr>
        <b/>
        <sz val="14"/>
        <color indexed="10"/>
        <rFont val="Comic Sans MS"/>
        <family val="4"/>
      </rPr>
      <t>H360F</t>
    </r>
  </si>
  <si>
    <t>Focos que emitan COVs que tienen asignada la frase de riesgo R45, R46, R49, R60 o R61 o indicación de peligro H340, H350, H350i, H360D o H360F</t>
  </si>
  <si>
    <t>R40 R68 halogenado</t>
  </si>
  <si>
    <t>En el caso de necesitar más filas de las previstas en alguno de los apartados de las hojas I1, O1,O6, O7, añadirlas y ampliar el rango de las fórmulas correspondientes a las casillas en blanco arrastrando</t>
  </si>
  <si>
    <t>Un plan de gestión de disolventes es un balance de masa en el que se tienen en cuenta todas las entradas y salidas de disolventes de una instalación durante un periodo determinado</t>
  </si>
  <si>
    <t>Antes de cada 28 de febrero (o cuando el órgano competente lo solicite) deberá presentarse con los datos correspondientes al año anterior</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</si>
</sst>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 numFmtId="198" formatCode="h:mm;@"/>
  </numFmts>
  <fonts count="103">
    <font>
      <sz val="10"/>
      <name val="Comic Sans MS"/>
      <family val="4"/>
    </font>
    <font>
      <sz val="10"/>
      <name val="Arial"/>
      <family val="0"/>
    </font>
    <font>
      <u val="single"/>
      <sz val="7.5"/>
      <color indexed="12"/>
      <name val="Comic Sans MS"/>
      <family val="4"/>
    </font>
    <font>
      <u val="single"/>
      <sz val="7.5"/>
      <color indexed="36"/>
      <name val="Comic Sans MS"/>
      <family val="4"/>
    </font>
    <font>
      <b/>
      <sz val="10"/>
      <name val="Comic Sans MS"/>
      <family val="4"/>
    </font>
    <font>
      <b/>
      <sz val="12"/>
      <color indexed="62"/>
      <name val="Comic Sans MS"/>
      <family val="4"/>
    </font>
    <font>
      <b/>
      <sz val="8"/>
      <name val="Tahoma"/>
      <family val="2"/>
    </font>
    <font>
      <sz val="8"/>
      <name val="Tahoma"/>
      <family val="2"/>
    </font>
    <font>
      <b/>
      <sz val="12"/>
      <name val="Comic Sans MS"/>
      <family val="4"/>
    </font>
    <font>
      <b/>
      <sz val="12"/>
      <color indexed="10"/>
      <name val="Comic Sans MS"/>
      <family val="4"/>
    </font>
    <font>
      <sz val="8"/>
      <name val="Comic Sans MS"/>
      <family val="4"/>
    </font>
    <font>
      <b/>
      <sz val="11"/>
      <name val="Comic Sans MS"/>
      <family val="4"/>
    </font>
    <font>
      <sz val="8"/>
      <name val="Verdana"/>
      <family val="2"/>
    </font>
    <font>
      <sz val="10"/>
      <color indexed="8"/>
      <name val="Arial"/>
      <family val="2"/>
    </font>
    <font>
      <sz val="10"/>
      <color indexed="8"/>
      <name val="Tahoma"/>
      <family val="2"/>
    </font>
    <font>
      <b/>
      <sz val="8"/>
      <name val="Comic Sans MS"/>
      <family val="4"/>
    </font>
    <font>
      <sz val="12"/>
      <name val="Comic Sans MS"/>
      <family val="4"/>
    </font>
    <font>
      <b/>
      <sz val="11"/>
      <color indexed="62"/>
      <name val="Comic Sans MS"/>
      <family val="4"/>
    </font>
    <font>
      <b/>
      <sz val="14"/>
      <name val="Comic Sans MS"/>
      <family val="4"/>
    </font>
    <font>
      <sz val="11"/>
      <name val="Comic Sans MS"/>
      <family val="4"/>
    </font>
    <font>
      <sz val="11"/>
      <color indexed="8"/>
      <name val="Tahoma"/>
      <family val="2"/>
    </font>
    <font>
      <sz val="10"/>
      <name val="Tahoma"/>
      <family val="2"/>
    </font>
    <font>
      <sz val="8"/>
      <name val="Arial"/>
      <family val="2"/>
    </font>
    <font>
      <sz val="11"/>
      <name val="Symbol"/>
      <family val="1"/>
    </font>
    <font>
      <sz val="11"/>
      <name val="Courier New"/>
      <family val="3"/>
    </font>
    <font>
      <sz val="11"/>
      <name val="Tahoma"/>
      <family val="2"/>
    </font>
    <font>
      <b/>
      <sz val="16"/>
      <name val="Comic Sans MS"/>
      <family val="4"/>
    </font>
    <font>
      <b/>
      <sz val="14"/>
      <color indexed="10"/>
      <name val="Comic Sans MS"/>
      <family val="4"/>
    </font>
    <font>
      <b/>
      <sz val="14"/>
      <color indexed="56"/>
      <name val="Comic Sans MS"/>
      <family val="4"/>
    </font>
    <font>
      <sz val="14"/>
      <name val="Comic Sans MS"/>
      <family val="4"/>
    </font>
    <font>
      <b/>
      <sz val="12"/>
      <name val="Arial"/>
      <family val="2"/>
    </font>
    <font>
      <b/>
      <i/>
      <sz val="12"/>
      <name val="Comic Sans MS"/>
      <family val="4"/>
    </font>
    <font>
      <b/>
      <sz val="11"/>
      <name val="Tahoma"/>
      <family val="2"/>
    </font>
    <font>
      <sz val="9"/>
      <name val="Tahoma"/>
      <family val="2"/>
    </font>
    <font>
      <sz val="12"/>
      <color indexed="18"/>
      <name val="COMIC"/>
      <family val="0"/>
    </font>
    <font>
      <b/>
      <sz val="12"/>
      <color indexed="18"/>
      <name val="COMIC"/>
      <family val="0"/>
    </font>
    <font>
      <b/>
      <sz val="22"/>
      <name val="Comic Sans MS"/>
      <family val="4"/>
    </font>
    <font>
      <b/>
      <sz val="20"/>
      <name val="Comic Sans MS"/>
      <family val="4"/>
    </font>
    <font>
      <b/>
      <sz val="18"/>
      <name val="Comic Sans MS"/>
      <family val="4"/>
    </font>
    <font>
      <sz val="18"/>
      <name val="Comic Sans MS"/>
      <family val="4"/>
    </font>
    <font>
      <sz val="16"/>
      <name val="Comic Sans MS"/>
      <family val="4"/>
    </font>
    <font>
      <sz val="12"/>
      <name val="Tahoma"/>
      <family val="2"/>
    </font>
    <font>
      <b/>
      <i/>
      <sz val="12"/>
      <color indexed="18"/>
      <name val="COMIC"/>
      <family val="0"/>
    </font>
    <font>
      <b/>
      <sz val="13"/>
      <name val="Comic Sans MS"/>
      <family val="4"/>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Verdana"/>
      <family val="2"/>
    </font>
    <font>
      <b/>
      <sz val="8"/>
      <color indexed="8"/>
      <name val="Verdana"/>
      <family val="2"/>
    </font>
    <font>
      <b/>
      <sz val="20"/>
      <color indexed="10"/>
      <name val="Comic Sans MS"/>
      <family val="4"/>
    </font>
    <font>
      <b/>
      <sz val="20"/>
      <color indexed="60"/>
      <name val="Comic Sans MS"/>
      <family val="4"/>
    </font>
    <font>
      <b/>
      <sz val="16"/>
      <color indexed="60"/>
      <name val="Comic Sans MS"/>
      <family val="4"/>
    </font>
    <font>
      <sz val="7"/>
      <color indexed="18"/>
      <name val="COMIC"/>
      <family val="0"/>
    </font>
    <font>
      <sz val="10"/>
      <color indexed="18"/>
      <name val="COMIC"/>
      <family val="0"/>
    </font>
    <font>
      <b/>
      <sz val="14"/>
      <color indexed="60"/>
      <name val="Comic Sans MS"/>
      <family val="4"/>
    </font>
    <font>
      <b/>
      <sz val="10"/>
      <color indexed="60"/>
      <name val="Comic Sans MS"/>
      <family val="4"/>
    </font>
    <font>
      <b/>
      <sz val="22"/>
      <color indexed="60"/>
      <name val="Comic Sans MS"/>
      <family val="4"/>
    </font>
    <font>
      <b/>
      <sz val="12"/>
      <color indexed="60"/>
      <name val="Comic Sans MS"/>
      <family val="4"/>
    </font>
    <font>
      <b/>
      <sz val="18"/>
      <color indexed="60"/>
      <name val="Comic Sans MS"/>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Verdana"/>
      <family val="2"/>
    </font>
    <font>
      <b/>
      <sz val="8"/>
      <color rgb="FF000000"/>
      <name val="Verdana"/>
      <family val="2"/>
    </font>
    <font>
      <b/>
      <sz val="20"/>
      <color rgb="FFFF0000"/>
      <name val="Comic Sans MS"/>
      <family val="4"/>
    </font>
    <font>
      <b/>
      <sz val="20"/>
      <color rgb="FFC00000"/>
      <name val="Comic Sans MS"/>
      <family val="4"/>
    </font>
    <font>
      <b/>
      <sz val="16"/>
      <color rgb="FFC00000"/>
      <name val="Comic Sans MS"/>
      <family val="4"/>
    </font>
    <font>
      <sz val="12"/>
      <color rgb="FF003399"/>
      <name val="COMIC"/>
      <family val="0"/>
    </font>
    <font>
      <sz val="7"/>
      <color rgb="FF003399"/>
      <name val="COMIC"/>
      <family val="0"/>
    </font>
    <font>
      <sz val="10"/>
      <color rgb="FF003399"/>
      <name val="COMIC"/>
      <family val="0"/>
    </font>
    <font>
      <b/>
      <sz val="14"/>
      <color rgb="FFC00000"/>
      <name val="Comic Sans MS"/>
      <family val="4"/>
    </font>
    <font>
      <b/>
      <sz val="10"/>
      <color rgb="FFC00000"/>
      <name val="Comic Sans MS"/>
      <family val="4"/>
    </font>
    <font>
      <b/>
      <sz val="22"/>
      <color rgb="FFC00000"/>
      <name val="Comic Sans MS"/>
      <family val="4"/>
    </font>
    <font>
      <b/>
      <sz val="12"/>
      <color rgb="FFC00000"/>
      <name val="Comic Sans MS"/>
      <family val="4"/>
    </font>
    <font>
      <b/>
      <sz val="18"/>
      <color rgb="FFC00000"/>
      <name val="Comic Sans MS"/>
      <family val="4"/>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thin"/>
      <right style="thin"/>
      <top>
        <color indexed="63"/>
      </top>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medium"/>
      <bottom style="medium"/>
    </border>
    <border>
      <left style="thin"/>
      <right style="medium"/>
      <top>
        <color indexed="63"/>
      </top>
      <bottom style="medium"/>
    </border>
    <border>
      <left style="thin"/>
      <right style="medium"/>
      <top style="medium"/>
      <bottom>
        <color indexed="63"/>
      </bottom>
    </border>
    <border>
      <left style="medium"/>
      <right style="medium"/>
      <top>
        <color indexed="63"/>
      </top>
      <bottom style="medium"/>
    </border>
    <border>
      <left/>
      <right/>
      <top/>
      <bottom style="double"/>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color indexed="63"/>
      </left>
      <right style="thin"/>
      <top style="medium"/>
      <bottom>
        <color indexed="63"/>
      </bottom>
    </border>
    <border>
      <left style="thin"/>
      <right/>
      <top style="thin"/>
      <bottom style="medium"/>
    </border>
    <border>
      <left/>
      <right/>
      <top style="thin"/>
      <bottom style="medium"/>
    </border>
    <border>
      <left/>
      <right style="thin"/>
      <top style="thin"/>
      <bottom style="medium"/>
    </border>
    <border>
      <left style="thin"/>
      <right/>
      <top style="medium"/>
      <bottom>
        <color indexed="63"/>
      </bottom>
    </border>
    <border>
      <left style="medium"/>
      <right style="thin"/>
      <top style="medium"/>
      <bottom>
        <color indexed="63"/>
      </bottom>
    </border>
    <border>
      <left style="thin"/>
      <right/>
      <top style="thin"/>
      <bottom style="double"/>
    </border>
    <border>
      <left/>
      <right style="thin"/>
      <top style="thin"/>
      <bottom style="double"/>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19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2"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3" fillId="31" borderId="0" applyNumberFormat="0" applyBorder="0" applyAlignment="0" applyProtection="0"/>
    <xf numFmtId="0" fontId="13" fillId="0" borderId="0">
      <alignment/>
      <protection/>
    </xf>
    <xf numFmtId="0" fontId="13" fillId="0" borderId="0">
      <alignment/>
      <protection/>
    </xf>
    <xf numFmtId="0" fontId="0" fillId="32" borderId="5" applyNumberFormat="0" applyFont="0" applyAlignment="0" applyProtection="0"/>
    <xf numFmtId="9" fontId="1"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80" fillId="0" borderId="8" applyNumberFormat="0" applyFill="0" applyAlignment="0" applyProtection="0"/>
    <xf numFmtId="0" fontId="89" fillId="0" borderId="9" applyNumberFormat="0" applyFill="0" applyAlignment="0" applyProtection="0"/>
  </cellStyleXfs>
  <cellXfs count="418">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5" fillId="33" borderId="0" xfId="0" applyFont="1" applyFill="1" applyAlignment="1">
      <alignment/>
    </xf>
    <xf numFmtId="0" fontId="4" fillId="0" borderId="0" xfId="0" applyFont="1" applyAlignment="1">
      <alignment/>
    </xf>
    <xf numFmtId="0" fontId="0" fillId="34" borderId="14" xfId="0" applyFill="1" applyBorder="1" applyAlignment="1">
      <alignment/>
    </xf>
    <xf numFmtId="0" fontId="5" fillId="35" borderId="0" xfId="0" applyFont="1" applyFill="1" applyAlignment="1">
      <alignment/>
    </xf>
    <xf numFmtId="0" fontId="0" fillId="35" borderId="0" xfId="0" applyFill="1" applyAlignment="1">
      <alignment/>
    </xf>
    <xf numFmtId="0" fontId="9" fillId="35" borderId="0" xfId="0" applyFont="1" applyFill="1" applyAlignment="1">
      <alignment/>
    </xf>
    <xf numFmtId="0" fontId="0" fillId="0" borderId="18" xfId="0" applyBorder="1" applyAlignment="1">
      <alignment/>
    </xf>
    <xf numFmtId="0" fontId="90" fillId="0" borderId="0" xfId="0" applyFont="1" applyAlignment="1">
      <alignment/>
    </xf>
    <xf numFmtId="0" fontId="12" fillId="0" borderId="0" xfId="0" applyFont="1" applyAlignment="1">
      <alignment horizontal="justify"/>
    </xf>
    <xf numFmtId="0" fontId="91" fillId="0" borderId="0" xfId="0" applyFont="1" applyAlignment="1">
      <alignment horizontal="left" indent="1"/>
    </xf>
    <xf numFmtId="0" fontId="90" fillId="0" borderId="0" xfId="0" applyFont="1" applyAlignment="1">
      <alignment horizontal="center"/>
    </xf>
    <xf numFmtId="0" fontId="0" fillId="36" borderId="0" xfId="0" applyFill="1" applyBorder="1" applyAlignment="1">
      <alignment/>
    </xf>
    <xf numFmtId="0" fontId="4" fillId="36" borderId="0" xfId="0" applyFont="1" applyFill="1" applyBorder="1" applyAlignment="1">
      <alignment/>
    </xf>
    <xf numFmtId="4" fontId="14" fillId="36" borderId="0" xfId="56" applyNumberFormat="1" applyFont="1" applyFill="1" applyBorder="1" applyAlignment="1">
      <alignment horizontal="center" textRotation="90" wrapText="1"/>
      <protection/>
    </xf>
    <xf numFmtId="2" fontId="14" fillId="36" borderId="0" xfId="56" applyNumberFormat="1" applyFont="1" applyFill="1" applyBorder="1" applyAlignment="1">
      <alignment horizontal="center" textRotation="90" wrapText="1"/>
      <protection/>
    </xf>
    <xf numFmtId="196" fontId="14" fillId="36" borderId="0" xfId="56" applyNumberFormat="1" applyFont="1" applyFill="1" applyBorder="1" applyAlignment="1">
      <alignment horizontal="center" textRotation="90" wrapText="1"/>
      <protection/>
    </xf>
    <xf numFmtId="0" fontId="8" fillId="36" borderId="0" xfId="0" applyFont="1" applyFill="1" applyBorder="1" applyAlignment="1">
      <alignment/>
    </xf>
    <xf numFmtId="0" fontId="92" fillId="0" borderId="0" xfId="0" applyFont="1" applyBorder="1" applyAlignment="1">
      <alignment/>
    </xf>
    <xf numFmtId="0" fontId="4" fillId="0" borderId="0" xfId="0" applyFont="1" applyBorder="1" applyAlignment="1">
      <alignment horizontal="center" vertical="center" wrapText="1"/>
    </xf>
    <xf numFmtId="0" fontId="4" fillId="36" borderId="0" xfId="0" applyFont="1" applyFill="1" applyBorder="1" applyAlignment="1">
      <alignment horizontal="center"/>
    </xf>
    <xf numFmtId="0" fontId="8" fillId="37" borderId="19" xfId="0" applyFont="1" applyFill="1" applyBorder="1" applyAlignment="1">
      <alignment horizontal="center"/>
    </xf>
    <xf numFmtId="0" fontId="4" fillId="36" borderId="0" xfId="0" applyFont="1" applyFill="1" applyBorder="1" applyAlignment="1">
      <alignment horizontal="center" wrapText="1"/>
    </xf>
    <xf numFmtId="0" fontId="4" fillId="36" borderId="0" xfId="0" applyFont="1" applyFill="1" applyBorder="1" applyAlignment="1">
      <alignment horizontal="center" vertical="center" wrapText="1"/>
    </xf>
    <xf numFmtId="0" fontId="4" fillId="36" borderId="0" xfId="0" applyFont="1" applyFill="1" applyBorder="1" applyAlignment="1">
      <alignment horizontal="center" vertical="center"/>
    </xf>
    <xf numFmtId="0" fontId="4" fillId="36" borderId="0" xfId="0" applyFont="1" applyFill="1" applyBorder="1" applyAlignment="1">
      <alignment vertical="center"/>
    </xf>
    <xf numFmtId="0" fontId="0" fillId="36" borderId="20" xfId="0" applyFill="1" applyBorder="1" applyAlignment="1">
      <alignment/>
    </xf>
    <xf numFmtId="0" fontId="0" fillId="36" borderId="21" xfId="0" applyFill="1" applyBorder="1" applyAlignment="1">
      <alignment/>
    </xf>
    <xf numFmtId="0" fontId="8" fillId="36" borderId="22" xfId="0" applyFont="1" applyFill="1" applyBorder="1" applyAlignment="1">
      <alignment/>
    </xf>
    <xf numFmtId="0" fontId="0" fillId="36" borderId="23" xfId="0" applyFill="1" applyBorder="1" applyAlignment="1">
      <alignment/>
    </xf>
    <xf numFmtId="0" fontId="0" fillId="36" borderId="24" xfId="0" applyFill="1" applyBorder="1" applyAlignment="1">
      <alignment/>
    </xf>
    <xf numFmtId="0" fontId="4" fillId="36" borderId="24" xfId="0" applyFont="1" applyFill="1" applyBorder="1" applyAlignment="1">
      <alignment horizontal="center"/>
    </xf>
    <xf numFmtId="0" fontId="0" fillId="36" borderId="25" xfId="0" applyFill="1" applyBorder="1" applyAlignment="1">
      <alignment/>
    </xf>
    <xf numFmtId="0" fontId="0" fillId="36" borderId="22" xfId="0"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6" xfId="0" applyBorder="1" applyAlignment="1">
      <alignment/>
    </xf>
    <xf numFmtId="0" fontId="0" fillId="0" borderId="24" xfId="0" applyBorder="1" applyAlignment="1">
      <alignment/>
    </xf>
    <xf numFmtId="0" fontId="0" fillId="0" borderId="25" xfId="0" applyBorder="1" applyAlignment="1">
      <alignment/>
    </xf>
    <xf numFmtId="0" fontId="0" fillId="36" borderId="0" xfId="0" applyFont="1" applyFill="1" applyBorder="1" applyAlignment="1">
      <alignment/>
    </xf>
    <xf numFmtId="0" fontId="0" fillId="37" borderId="27" xfId="0" applyFill="1" applyBorder="1" applyAlignment="1">
      <alignment/>
    </xf>
    <xf numFmtId="0" fontId="0" fillId="36" borderId="0" xfId="0" applyFill="1" applyAlignment="1">
      <alignment/>
    </xf>
    <xf numFmtId="0" fontId="17" fillId="0" borderId="0" xfId="0" applyFont="1" applyAlignment="1">
      <alignment horizontal="left" wrapText="1"/>
    </xf>
    <xf numFmtId="0" fontId="0" fillId="35" borderId="28" xfId="0" applyFill="1" applyBorder="1" applyAlignment="1">
      <alignment/>
    </xf>
    <xf numFmtId="0" fontId="0" fillId="35" borderId="20" xfId="0" applyFill="1" applyBorder="1" applyAlignment="1">
      <alignment horizontal="center" vertical="center"/>
    </xf>
    <xf numFmtId="0" fontId="0" fillId="35" borderId="20" xfId="0" applyFill="1" applyBorder="1" applyAlignment="1">
      <alignment/>
    </xf>
    <xf numFmtId="0" fontId="8" fillId="0" borderId="0" xfId="0" applyFont="1" applyBorder="1" applyAlignment="1">
      <alignment horizontal="center" wrapText="1"/>
    </xf>
    <xf numFmtId="0" fontId="4" fillId="36" borderId="10" xfId="0" applyFont="1" applyFill="1" applyBorder="1" applyAlignment="1">
      <alignment/>
    </xf>
    <xf numFmtId="0" fontId="11" fillId="36" borderId="0" xfId="0" applyFont="1" applyFill="1" applyBorder="1" applyAlignment="1">
      <alignment/>
    </xf>
    <xf numFmtId="0" fontId="93" fillId="36" borderId="0" xfId="0" applyFont="1" applyFill="1" applyBorder="1" applyAlignment="1">
      <alignment vertical="center"/>
    </xf>
    <xf numFmtId="0" fontId="4" fillId="36" borderId="14" xfId="0" applyFont="1" applyFill="1" applyBorder="1" applyAlignment="1">
      <alignment/>
    </xf>
    <xf numFmtId="0" fontId="4" fillId="0" borderId="14" xfId="0" applyFont="1" applyBorder="1" applyAlignment="1">
      <alignment/>
    </xf>
    <xf numFmtId="0" fontId="94" fillId="36" borderId="0" xfId="0" applyFont="1" applyFill="1" applyBorder="1" applyAlignment="1">
      <alignment horizontal="center" vertical="center" wrapText="1"/>
    </xf>
    <xf numFmtId="0" fontId="94" fillId="36" borderId="0" xfId="0" applyFont="1" applyFill="1" applyBorder="1" applyAlignment="1">
      <alignment horizontal="center" vertical="center" wrapText="1"/>
    </xf>
    <xf numFmtId="0" fontId="19" fillId="0" borderId="0" xfId="0" applyFont="1" applyAlignment="1">
      <alignment/>
    </xf>
    <xf numFmtId="0" fontId="93" fillId="36" borderId="0" xfId="0" applyFont="1" applyFill="1" applyBorder="1" applyAlignment="1">
      <alignment horizontal="center" vertical="center"/>
    </xf>
    <xf numFmtId="4" fontId="0" fillId="36" borderId="24" xfId="0" applyNumberFormat="1" applyFill="1" applyBorder="1" applyAlignment="1">
      <alignment horizontal="center" vertical="center"/>
    </xf>
    <xf numFmtId="0" fontId="0" fillId="37" borderId="29"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4" fillId="37" borderId="32" xfId="0" applyFont="1" applyFill="1" applyBorder="1" applyAlignment="1">
      <alignment horizontal="center" vertical="center"/>
    </xf>
    <xf numFmtId="0" fontId="10" fillId="37" borderId="33" xfId="0" applyFont="1" applyFill="1" applyBorder="1" applyAlignment="1">
      <alignment horizontal="center" vertical="center"/>
    </xf>
    <xf numFmtId="0" fontId="93" fillId="36" borderId="0" xfId="0" applyFont="1" applyFill="1" applyBorder="1" applyAlignment="1">
      <alignment/>
    </xf>
    <xf numFmtId="0" fontId="19" fillId="36" borderId="0" xfId="0" applyFont="1" applyFill="1" applyBorder="1" applyAlignment="1">
      <alignment/>
    </xf>
    <xf numFmtId="0" fontId="19" fillId="36" borderId="34" xfId="0" applyFont="1" applyFill="1" applyBorder="1" applyAlignment="1">
      <alignment/>
    </xf>
    <xf numFmtId="0" fontId="19" fillId="36" borderId="21" xfId="0" applyFont="1" applyFill="1" applyBorder="1" applyAlignment="1">
      <alignment/>
    </xf>
    <xf numFmtId="0" fontId="19" fillId="36" borderId="35" xfId="0" applyFont="1" applyFill="1" applyBorder="1" applyAlignment="1">
      <alignment/>
    </xf>
    <xf numFmtId="0" fontId="19" fillId="36" borderId="26" xfId="0" applyFont="1" applyFill="1" applyBorder="1" applyAlignment="1">
      <alignment/>
    </xf>
    <xf numFmtId="0" fontId="19" fillId="36" borderId="24" xfId="0" applyFont="1" applyFill="1" applyBorder="1" applyAlignment="1">
      <alignment/>
    </xf>
    <xf numFmtId="0" fontId="11" fillId="36" borderId="0" xfId="0" applyFont="1" applyFill="1" applyBorder="1" applyAlignment="1">
      <alignment horizontal="center" wrapText="1"/>
    </xf>
    <xf numFmtId="4" fontId="20" fillId="36" borderId="0" xfId="56" applyNumberFormat="1" applyFont="1" applyFill="1" applyBorder="1" applyAlignment="1">
      <alignment horizontal="center" textRotation="90" wrapText="1"/>
      <protection/>
    </xf>
    <xf numFmtId="0" fontId="19" fillId="0" borderId="34" xfId="0" applyFont="1" applyBorder="1" applyAlignment="1">
      <alignment/>
    </xf>
    <xf numFmtId="0" fontId="19" fillId="0" borderId="21" xfId="0" applyFont="1" applyBorder="1" applyAlignment="1">
      <alignment/>
    </xf>
    <xf numFmtId="0" fontId="19" fillId="0" borderId="35" xfId="0" applyFont="1" applyBorder="1" applyAlignment="1">
      <alignment/>
    </xf>
    <xf numFmtId="0" fontId="19" fillId="0" borderId="0" xfId="0" applyFont="1" applyBorder="1" applyAlignment="1">
      <alignment/>
    </xf>
    <xf numFmtId="0" fontId="11" fillId="0" borderId="0" xfId="0" applyFont="1" applyAlignment="1">
      <alignment/>
    </xf>
    <xf numFmtId="0" fontId="8" fillId="36" borderId="23" xfId="0" applyFont="1" applyFill="1" applyBorder="1" applyAlignment="1">
      <alignment/>
    </xf>
    <xf numFmtId="0" fontId="94" fillId="36" borderId="10" xfId="0" applyFont="1" applyFill="1" applyBorder="1" applyAlignment="1">
      <alignment vertical="center" wrapText="1"/>
    </xf>
    <xf numFmtId="0" fontId="92" fillId="0" borderId="10" xfId="0" applyFont="1" applyBorder="1" applyAlignment="1">
      <alignment/>
    </xf>
    <xf numFmtId="0" fontId="14" fillId="35" borderId="20" xfId="55" applyFont="1" applyFill="1" applyBorder="1" applyAlignment="1">
      <alignment horizontal="left" wrapText="1"/>
      <protection/>
    </xf>
    <xf numFmtId="0" fontId="22" fillId="35" borderId="20" xfId="0" applyNumberFormat="1" applyFont="1" applyFill="1" applyBorder="1" applyAlignment="1" quotePrefix="1">
      <alignment horizontal="right" wrapText="1"/>
    </xf>
    <xf numFmtId="0" fontId="22" fillId="35" borderId="20" xfId="0" applyFont="1" applyFill="1" applyBorder="1" applyAlignment="1">
      <alignment wrapText="1"/>
    </xf>
    <xf numFmtId="10" fontId="21" fillId="35" borderId="20" xfId="58" applyNumberFormat="1" applyFont="1" applyFill="1" applyBorder="1" applyAlignment="1">
      <alignment horizontal="center" wrapText="1"/>
    </xf>
    <xf numFmtId="14" fontId="0" fillId="35" borderId="20" xfId="0" applyNumberFormat="1" applyFill="1" applyBorder="1" applyAlignment="1">
      <alignment/>
    </xf>
    <xf numFmtId="9" fontId="14" fillId="35" borderId="20" xfId="58" applyFont="1" applyFill="1" applyBorder="1" applyAlignment="1">
      <alignment horizontal="center" wrapText="1"/>
    </xf>
    <xf numFmtId="9" fontId="0" fillId="35" borderId="20" xfId="58" applyFont="1" applyFill="1" applyBorder="1" applyAlignment="1">
      <alignment/>
    </xf>
    <xf numFmtId="0" fontId="23" fillId="0" borderId="0" xfId="0" applyFont="1" applyAlignment="1">
      <alignment horizontal="justify"/>
    </xf>
    <xf numFmtId="0" fontId="24" fillId="0" borderId="0" xfId="0" applyFont="1" applyAlignment="1">
      <alignment horizontal="justify"/>
    </xf>
    <xf numFmtId="0" fontId="94" fillId="36" borderId="0" xfId="0" applyFont="1" applyFill="1" applyBorder="1" applyAlignment="1">
      <alignment horizontal="center" vertical="center" wrapText="1"/>
    </xf>
    <xf numFmtId="9" fontId="0" fillId="35" borderId="20" xfId="58" applyFont="1" applyFill="1" applyBorder="1" applyAlignment="1">
      <alignment/>
    </xf>
    <xf numFmtId="9" fontId="0" fillId="35" borderId="20" xfId="58" applyFont="1" applyFill="1" applyBorder="1" applyAlignment="1">
      <alignment horizontal="center" vertical="center"/>
    </xf>
    <xf numFmtId="0" fontId="0" fillId="0" borderId="0" xfId="0" applyFont="1" applyAlignment="1">
      <alignment/>
    </xf>
    <xf numFmtId="9" fontId="0" fillId="36" borderId="0" xfId="58" applyFont="1" applyFill="1" applyBorder="1" applyAlignment="1">
      <alignment/>
    </xf>
    <xf numFmtId="3" fontId="0" fillId="36" borderId="0" xfId="0" applyNumberFormat="1" applyFill="1" applyBorder="1" applyAlignment="1">
      <alignment horizontal="center"/>
    </xf>
    <xf numFmtId="9" fontId="0" fillId="35" borderId="28" xfId="58" applyFont="1" applyFill="1" applyBorder="1" applyAlignment="1">
      <alignment/>
    </xf>
    <xf numFmtId="9" fontId="14" fillId="35" borderId="28" xfId="58" applyFont="1" applyFill="1" applyBorder="1" applyAlignment="1">
      <alignment horizontal="center" wrapText="1"/>
    </xf>
    <xf numFmtId="0" fontId="8" fillId="37" borderId="19" xfId="0" applyFont="1" applyFill="1" applyBorder="1" applyAlignment="1">
      <alignment horizontal="center" vertical="center"/>
    </xf>
    <xf numFmtId="0" fontId="16" fillId="0" borderId="0" xfId="0" applyFont="1" applyBorder="1" applyAlignment="1">
      <alignment horizontal="center" vertical="center"/>
    </xf>
    <xf numFmtId="0" fontId="11" fillId="37" borderId="18" xfId="0" applyFont="1" applyFill="1" applyBorder="1" applyAlignment="1">
      <alignment horizontal="center" vertical="center"/>
    </xf>
    <xf numFmtId="3" fontId="19" fillId="38" borderId="18" xfId="0" applyNumberFormat="1" applyFont="1" applyFill="1" applyBorder="1" applyAlignment="1">
      <alignment vertical="center"/>
    </xf>
    <xf numFmtId="0" fontId="18" fillId="36" borderId="0" xfId="0" applyFont="1" applyFill="1" applyBorder="1" applyAlignment="1">
      <alignment/>
    </xf>
    <xf numFmtId="0" fontId="11" fillId="37" borderId="18" xfId="0" applyFont="1" applyFill="1" applyBorder="1" applyAlignment="1">
      <alignment horizontal="center"/>
    </xf>
    <xf numFmtId="3" fontId="19" fillId="38" borderId="18" xfId="0" applyNumberFormat="1" applyFont="1" applyFill="1" applyBorder="1" applyAlignment="1">
      <alignment/>
    </xf>
    <xf numFmtId="0" fontId="19" fillId="0" borderId="0" xfId="0" applyFont="1" applyAlignment="1">
      <alignment horizontal="center"/>
    </xf>
    <xf numFmtId="0" fontId="11" fillId="37" borderId="19" xfId="0" applyFont="1" applyFill="1" applyBorder="1" applyAlignment="1">
      <alignment horizontal="center"/>
    </xf>
    <xf numFmtId="0" fontId="16" fillId="0" borderId="0" xfId="0" applyFont="1" applyAlignment="1">
      <alignment/>
    </xf>
    <xf numFmtId="0" fontId="95" fillId="0" borderId="0" xfId="0" applyFont="1" applyAlignment="1">
      <alignment vertical="center"/>
    </xf>
    <xf numFmtId="0" fontId="95" fillId="0" borderId="0" xfId="0" applyFont="1" applyAlignment="1">
      <alignment horizontal="right" vertical="center" wrapText="1"/>
    </xf>
    <xf numFmtId="0" fontId="96" fillId="0" borderId="0" xfId="0" applyFont="1" applyAlignment="1">
      <alignment horizontal="left" vertical="center"/>
    </xf>
    <xf numFmtId="0" fontId="97" fillId="0" borderId="0" xfId="0" applyFont="1" applyAlignment="1">
      <alignment vertical="center"/>
    </xf>
    <xf numFmtId="4" fontId="0" fillId="36" borderId="0" xfId="0" applyNumberFormat="1" applyFill="1" applyBorder="1" applyAlignment="1">
      <alignment/>
    </xf>
    <xf numFmtId="4" fontId="0" fillId="36" borderId="20" xfId="0" applyNumberFormat="1" applyFill="1" applyBorder="1" applyAlignment="1">
      <alignment horizontal="center" vertical="center"/>
    </xf>
    <xf numFmtId="0" fontId="29" fillId="0" borderId="0" xfId="0" applyFont="1" applyAlignment="1">
      <alignment/>
    </xf>
    <xf numFmtId="0" fontId="18" fillId="0" borderId="0" xfId="0" applyFont="1" applyAlignment="1">
      <alignment/>
    </xf>
    <xf numFmtId="3" fontId="16" fillId="36" borderId="20" xfId="0" applyNumberFormat="1" applyFont="1" applyFill="1" applyBorder="1" applyAlignment="1">
      <alignment/>
    </xf>
    <xf numFmtId="3" fontId="16" fillId="36" borderId="0" xfId="0" applyNumberFormat="1" applyFont="1" applyFill="1" applyBorder="1" applyAlignment="1">
      <alignment/>
    </xf>
    <xf numFmtId="0" fontId="16" fillId="36" borderId="0" xfId="0" applyFont="1" applyFill="1" applyBorder="1" applyAlignment="1">
      <alignment/>
    </xf>
    <xf numFmtId="4" fontId="16" fillId="36" borderId="0" xfId="0" applyNumberFormat="1" applyFont="1" applyFill="1" applyBorder="1" applyAlignment="1">
      <alignment/>
    </xf>
    <xf numFmtId="0" fontId="16" fillId="36" borderId="0" xfId="0" applyFont="1" applyFill="1" applyAlignment="1">
      <alignment/>
    </xf>
    <xf numFmtId="0" fontId="16" fillId="0" borderId="0" xfId="0" applyFont="1" applyBorder="1" applyAlignment="1">
      <alignment/>
    </xf>
    <xf numFmtId="0" fontId="16" fillId="0" borderId="10" xfId="0" applyFont="1" applyBorder="1" applyAlignment="1">
      <alignment/>
    </xf>
    <xf numFmtId="0" fontId="8" fillId="0" borderId="0" xfId="0" applyFont="1" applyBorder="1" applyAlignment="1">
      <alignment horizontal="left" vertical="top" wrapText="1"/>
    </xf>
    <xf numFmtId="0" fontId="16" fillId="36" borderId="10" xfId="0" applyFont="1" applyFill="1" applyBorder="1" applyAlignment="1">
      <alignment/>
    </xf>
    <xf numFmtId="0" fontId="95" fillId="0" borderId="0" xfId="0" applyFont="1" applyAlignment="1">
      <alignment horizontal="left" vertical="center"/>
    </xf>
    <xf numFmtId="0" fontId="8" fillId="0" borderId="0" xfId="0" applyFont="1" applyBorder="1" applyAlignment="1">
      <alignment/>
    </xf>
    <xf numFmtId="0" fontId="16" fillId="35" borderId="20" xfId="0" applyFont="1" applyFill="1" applyBorder="1" applyAlignment="1">
      <alignment/>
    </xf>
    <xf numFmtId="0" fontId="8" fillId="5" borderId="36" xfId="0" applyFont="1" applyFill="1" applyBorder="1" applyAlignment="1">
      <alignment/>
    </xf>
    <xf numFmtId="0" fontId="8" fillId="5" borderId="28" xfId="0" applyFont="1" applyFill="1" applyBorder="1" applyAlignment="1">
      <alignment/>
    </xf>
    <xf numFmtId="0" fontId="4" fillId="35" borderId="28" xfId="0" applyFont="1" applyFill="1" applyBorder="1" applyAlignment="1">
      <alignment/>
    </xf>
    <xf numFmtId="0" fontId="0" fillId="36" borderId="28" xfId="0" applyFill="1" applyBorder="1" applyAlignment="1">
      <alignment/>
    </xf>
    <xf numFmtId="0" fontId="0" fillId="35" borderId="28" xfId="0" applyFill="1" applyBorder="1" applyAlignment="1">
      <alignment horizontal="center" vertical="center"/>
    </xf>
    <xf numFmtId="0" fontId="15" fillId="37" borderId="37" xfId="0" applyFont="1" applyFill="1" applyBorder="1" applyAlignment="1">
      <alignment horizontal="left" vertical="center"/>
    </xf>
    <xf numFmtId="3" fontId="0" fillId="36" borderId="28" xfId="0" applyNumberFormat="1" applyFill="1" applyBorder="1" applyAlignment="1">
      <alignment/>
    </xf>
    <xf numFmtId="4" fontId="0" fillId="36" borderId="20" xfId="0" applyNumberFormat="1" applyFill="1" applyBorder="1" applyAlignment="1">
      <alignment/>
    </xf>
    <xf numFmtId="4" fontId="0" fillId="36" borderId="28" xfId="0" applyNumberFormat="1" applyFill="1" applyBorder="1" applyAlignment="1">
      <alignment/>
    </xf>
    <xf numFmtId="4" fontId="0" fillId="36" borderId="28" xfId="0" applyNumberFormat="1" applyFill="1" applyBorder="1" applyAlignment="1">
      <alignment horizontal="center" vertical="center"/>
    </xf>
    <xf numFmtId="0" fontId="4" fillId="37" borderId="38"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8" fillId="0" borderId="35" xfId="0" applyFont="1" applyBorder="1" applyAlignment="1">
      <alignment/>
    </xf>
    <xf numFmtId="0" fontId="94" fillId="0" borderId="0" xfId="0" applyFont="1" applyBorder="1" applyAlignment="1">
      <alignment wrapText="1"/>
    </xf>
    <xf numFmtId="1" fontId="0" fillId="0" borderId="0" xfId="0" applyNumberFormat="1" applyAlignment="1">
      <alignment/>
    </xf>
    <xf numFmtId="2" fontId="0" fillId="0" borderId="0" xfId="0" applyNumberFormat="1" applyAlignment="1">
      <alignment/>
    </xf>
    <xf numFmtId="0" fontId="0" fillId="39" borderId="0" xfId="0" applyFont="1" applyFill="1" applyAlignment="1">
      <alignment/>
    </xf>
    <xf numFmtId="0" fontId="0" fillId="37" borderId="27" xfId="0" applyFill="1" applyBorder="1" applyAlignment="1">
      <alignment horizontal="center" vertical="center" wrapText="1"/>
    </xf>
    <xf numFmtId="0" fontId="0" fillId="37" borderId="40" xfId="0" applyFill="1" applyBorder="1" applyAlignment="1">
      <alignment horizontal="center" vertical="center" wrapText="1"/>
    </xf>
    <xf numFmtId="0" fontId="4" fillId="37" borderId="27"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8" fillId="36" borderId="0" xfId="0" applyFont="1" applyFill="1" applyBorder="1" applyAlignment="1">
      <alignment horizontal="center" wrapText="1"/>
    </xf>
    <xf numFmtId="0" fontId="18" fillId="0" borderId="0" xfId="0" applyFont="1" applyAlignment="1">
      <alignment horizontal="right" vertical="center"/>
    </xf>
    <xf numFmtId="0" fontId="26" fillId="4" borderId="0" xfId="0" applyFont="1" applyFill="1" applyBorder="1" applyAlignment="1">
      <alignment vertical="center" wrapText="1"/>
    </xf>
    <xf numFmtId="0" fontId="18" fillId="36" borderId="0" xfId="0" applyFont="1" applyFill="1" applyBorder="1" applyAlignment="1">
      <alignment horizontal="left" vertical="center" wrapText="1"/>
    </xf>
    <xf numFmtId="0" fontId="8" fillId="37" borderId="18" xfId="0" applyFont="1" applyFill="1" applyBorder="1" applyAlignment="1">
      <alignment horizontal="center"/>
    </xf>
    <xf numFmtId="0" fontId="16" fillId="0" borderId="0" xfId="0" applyFont="1" applyAlignment="1">
      <alignment horizontal="center"/>
    </xf>
    <xf numFmtId="0" fontId="4" fillId="37" borderId="40" xfId="0" applyFont="1" applyFill="1" applyBorder="1" applyAlignment="1">
      <alignment/>
    </xf>
    <xf numFmtId="0" fontId="16" fillId="36" borderId="0" xfId="0" applyFont="1" applyFill="1" applyBorder="1" applyAlignment="1">
      <alignment wrapText="1"/>
    </xf>
    <xf numFmtId="0" fontId="0" fillId="36" borderId="41" xfId="0" applyFill="1" applyBorder="1" applyAlignment="1">
      <alignment/>
    </xf>
    <xf numFmtId="0" fontId="0" fillId="0" borderId="41" xfId="0" applyBorder="1" applyAlignment="1">
      <alignment/>
    </xf>
    <xf numFmtId="0" fontId="18" fillId="37" borderId="19" xfId="0" applyFont="1" applyFill="1" applyBorder="1" applyAlignment="1">
      <alignment horizontal="center" vertical="center"/>
    </xf>
    <xf numFmtId="3" fontId="18" fillId="38" borderId="18" xfId="0" applyNumberFormat="1" applyFont="1" applyFill="1" applyBorder="1" applyAlignment="1">
      <alignment/>
    </xf>
    <xf numFmtId="0" fontId="93" fillId="36" borderId="41" xfId="0" applyFont="1" applyFill="1" applyBorder="1" applyAlignment="1">
      <alignment/>
    </xf>
    <xf numFmtId="0" fontId="94" fillId="36" borderId="41" xfId="0" applyFont="1" applyFill="1" applyBorder="1" applyAlignment="1">
      <alignment horizontal="center" vertical="center" wrapText="1"/>
    </xf>
    <xf numFmtId="0" fontId="8" fillId="36" borderId="41" xfId="0" applyFont="1" applyFill="1" applyBorder="1" applyAlignment="1">
      <alignment horizontal="center" vertical="center"/>
    </xf>
    <xf numFmtId="3" fontId="19" fillId="36" borderId="41" xfId="0" applyNumberFormat="1" applyFont="1" applyFill="1" applyBorder="1" applyAlignment="1">
      <alignment/>
    </xf>
    <xf numFmtId="0" fontId="0" fillId="36" borderId="41" xfId="0" applyFill="1" applyBorder="1" applyAlignment="1">
      <alignment vertical="center"/>
    </xf>
    <xf numFmtId="0" fontId="18" fillId="36" borderId="0" xfId="0" applyFont="1" applyFill="1" applyBorder="1" applyAlignment="1">
      <alignment vertical="center" wrapText="1"/>
    </xf>
    <xf numFmtId="0" fontId="15" fillId="36" borderId="0" xfId="0" applyFont="1" applyFill="1" applyBorder="1" applyAlignment="1">
      <alignment vertical="top" wrapText="1"/>
    </xf>
    <xf numFmtId="0" fontId="8" fillId="36" borderId="0" xfId="0" applyFont="1" applyFill="1" applyBorder="1" applyAlignment="1">
      <alignment horizontal="center"/>
    </xf>
    <xf numFmtId="0" fontId="98" fillId="0" borderId="14" xfId="0" applyFont="1" applyBorder="1" applyAlignment="1">
      <alignment/>
    </xf>
    <xf numFmtId="0" fontId="98" fillId="0" borderId="0" xfId="0" applyFont="1" applyBorder="1" applyAlignment="1">
      <alignment/>
    </xf>
    <xf numFmtId="0" fontId="98" fillId="0" borderId="15" xfId="0" applyFont="1" applyBorder="1" applyAlignment="1">
      <alignment/>
    </xf>
    <xf numFmtId="0" fontId="8" fillId="37" borderId="20" xfId="0" applyFont="1" applyFill="1" applyBorder="1" applyAlignment="1">
      <alignment/>
    </xf>
    <xf numFmtId="0" fontId="16" fillId="0" borderId="15" xfId="0" applyFont="1" applyBorder="1" applyAlignment="1">
      <alignment/>
    </xf>
    <xf numFmtId="0" fontId="8" fillId="37" borderId="42" xfId="0" applyFont="1" applyFill="1" applyBorder="1" applyAlignment="1">
      <alignment/>
    </xf>
    <xf numFmtId="0" fontId="8" fillId="36" borderId="0" xfId="0" applyFont="1" applyFill="1" applyBorder="1" applyAlignment="1">
      <alignment horizontal="center" vertical="center"/>
    </xf>
    <xf numFmtId="3" fontId="30" fillId="36" borderId="0" xfId="0" applyNumberFormat="1" applyFont="1" applyFill="1" applyBorder="1" applyAlignment="1">
      <alignment horizontal="center" vertical="center" wrapText="1"/>
    </xf>
    <xf numFmtId="9" fontId="16" fillId="36" borderId="20" xfId="58" applyFont="1" applyFill="1" applyBorder="1" applyAlignment="1">
      <alignment/>
    </xf>
    <xf numFmtId="0" fontId="14" fillId="35" borderId="28" xfId="55" applyFont="1" applyFill="1" applyBorder="1" applyAlignment="1">
      <alignment horizontal="left" wrapText="1"/>
      <protection/>
    </xf>
    <xf numFmtId="0" fontId="22" fillId="35" borderId="28" xfId="0" applyNumberFormat="1" applyFont="1" applyFill="1" applyBorder="1" applyAlignment="1" quotePrefix="1">
      <alignment horizontal="right" wrapText="1"/>
    </xf>
    <xf numFmtId="14" fontId="0" fillId="35" borderId="28" xfId="0" applyNumberFormat="1" applyFill="1" applyBorder="1" applyAlignment="1">
      <alignment/>
    </xf>
    <xf numFmtId="10" fontId="21" fillId="35" borderId="28" xfId="58" applyNumberFormat="1" applyFont="1" applyFill="1" applyBorder="1" applyAlignment="1">
      <alignment horizontal="center" wrapText="1"/>
    </xf>
    <xf numFmtId="0" fontId="4" fillId="37" borderId="20" xfId="0" applyFont="1" applyFill="1" applyBorder="1" applyAlignment="1">
      <alignment horizontal="center" wrapText="1"/>
    </xf>
    <xf numFmtId="0" fontId="0" fillId="37" borderId="20" xfId="0" applyFill="1" applyBorder="1" applyAlignment="1">
      <alignment horizontal="center" vertical="center" wrapText="1"/>
    </xf>
    <xf numFmtId="0" fontId="15" fillId="37" borderId="20" xfId="0" applyFont="1" applyFill="1" applyBorder="1" applyAlignment="1">
      <alignment horizontal="left" vertical="center"/>
    </xf>
    <xf numFmtId="0" fontId="0" fillId="37" borderId="20" xfId="0" applyFill="1" applyBorder="1" applyAlignment="1">
      <alignment horizontal="center" vertical="center"/>
    </xf>
    <xf numFmtId="0" fontId="10" fillId="37" borderId="43" xfId="0" applyFont="1" applyFill="1" applyBorder="1" applyAlignment="1">
      <alignment horizontal="center" vertical="center"/>
    </xf>
    <xf numFmtId="0" fontId="4" fillId="37" borderId="43" xfId="0" applyFont="1" applyFill="1" applyBorder="1" applyAlignment="1">
      <alignment horizontal="center" vertical="center"/>
    </xf>
    <xf numFmtId="0" fontId="4" fillId="37" borderId="36" xfId="0" applyFont="1" applyFill="1" applyBorder="1" applyAlignment="1">
      <alignment horizontal="center" vertical="center" wrapText="1"/>
    </xf>
    <xf numFmtId="0" fontId="4" fillId="37" borderId="28" xfId="0" applyFont="1" applyFill="1" applyBorder="1" applyAlignment="1">
      <alignment horizontal="center" vertical="center" wrapText="1"/>
    </xf>
    <xf numFmtId="9" fontId="8" fillId="0" borderId="20" xfId="58" applyFont="1" applyBorder="1" applyAlignment="1">
      <alignment horizontal="center" vertical="center"/>
    </xf>
    <xf numFmtId="0" fontId="36" fillId="36" borderId="20" xfId="0" applyFont="1" applyFill="1" applyBorder="1" applyAlignment="1">
      <alignment horizontal="center" vertical="center"/>
    </xf>
    <xf numFmtId="3" fontId="37" fillId="36" borderId="0" xfId="0" applyNumberFormat="1" applyFont="1" applyFill="1" applyBorder="1" applyAlignment="1">
      <alignment horizontal="center"/>
    </xf>
    <xf numFmtId="0" fontId="39" fillId="35" borderId="43" xfId="0" applyFont="1" applyFill="1" applyBorder="1" applyAlignment="1">
      <alignment/>
    </xf>
    <xf numFmtId="0" fontId="39" fillId="35" borderId="44" xfId="0" applyFont="1" applyFill="1" applyBorder="1" applyAlignment="1">
      <alignment/>
    </xf>
    <xf numFmtId="9" fontId="38" fillId="35" borderId="44" xfId="58" applyFont="1" applyFill="1" applyBorder="1" applyAlignment="1">
      <alignment vertical="center"/>
    </xf>
    <xf numFmtId="0" fontId="39" fillId="35" borderId="45" xfId="0" applyFont="1" applyFill="1" applyBorder="1" applyAlignment="1">
      <alignment/>
    </xf>
    <xf numFmtId="0" fontId="18" fillId="36" borderId="0" xfId="0" applyFont="1" applyFill="1" applyBorder="1" applyAlignment="1">
      <alignment horizontal="center" vertical="center"/>
    </xf>
    <xf numFmtId="3" fontId="16" fillId="38" borderId="18" xfId="0" applyNumberFormat="1" applyFont="1" applyFill="1" applyBorder="1" applyAlignment="1">
      <alignment horizontal="center" vertical="center"/>
    </xf>
    <xf numFmtId="3" fontId="19" fillId="38" borderId="18" xfId="0" applyNumberFormat="1" applyFont="1" applyFill="1" applyBorder="1" applyAlignment="1">
      <alignment horizontal="center" vertical="center"/>
    </xf>
    <xf numFmtId="0" fontId="99" fillId="0" borderId="0" xfId="0" applyFont="1" applyAlignment="1">
      <alignment/>
    </xf>
    <xf numFmtId="0" fontId="4" fillId="37" borderId="20" xfId="0" applyFont="1" applyFill="1" applyBorder="1" applyAlignment="1">
      <alignment horizontal="center" vertical="center" wrapText="1"/>
    </xf>
    <xf numFmtId="0" fontId="4" fillId="37" borderId="20" xfId="0" applyFont="1" applyFill="1" applyBorder="1" applyAlignment="1">
      <alignment vertical="center" wrapText="1"/>
    </xf>
    <xf numFmtId="0" fontId="4" fillId="37" borderId="20" xfId="0" applyFont="1" applyFill="1" applyBorder="1" applyAlignment="1">
      <alignment horizontal="center" vertical="center"/>
    </xf>
    <xf numFmtId="0" fontId="4" fillId="37" borderId="20" xfId="0" applyFont="1" applyFill="1" applyBorder="1" applyAlignment="1">
      <alignment vertical="center"/>
    </xf>
    <xf numFmtId="0" fontId="17" fillId="0" borderId="0" xfId="0" applyFont="1" applyAlignment="1">
      <alignment wrapText="1"/>
    </xf>
    <xf numFmtId="0" fontId="11" fillId="0" borderId="0" xfId="0" applyFont="1" applyAlignment="1">
      <alignment wrapText="1"/>
    </xf>
    <xf numFmtId="3" fontId="4" fillId="36" borderId="43" xfId="0" applyNumberFormat="1" applyFont="1" applyFill="1" applyBorder="1" applyAlignment="1">
      <alignment/>
    </xf>
    <xf numFmtId="3" fontId="4" fillId="36" borderId="45"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0" fontId="18" fillId="6" borderId="46" xfId="0" applyFont="1" applyFill="1" applyBorder="1" applyAlignment="1">
      <alignment vertical="center" wrapText="1"/>
    </xf>
    <xf numFmtId="0" fontId="18" fillId="6" borderId="0" xfId="0" applyFont="1" applyFill="1" applyBorder="1" applyAlignment="1">
      <alignment/>
    </xf>
    <xf numFmtId="0" fontId="18" fillId="6" borderId="0" xfId="0" applyFont="1" applyFill="1" applyBorder="1" applyAlignment="1">
      <alignment vertical="center" wrapText="1"/>
    </xf>
    <xf numFmtId="3" fontId="0" fillId="0" borderId="28" xfId="0" applyNumberFormat="1" applyBorder="1" applyAlignment="1">
      <alignment/>
    </xf>
    <xf numFmtId="0" fontId="0" fillId="35" borderId="43" xfId="0" applyFill="1" applyBorder="1" applyAlignment="1">
      <alignment horizontal="center"/>
    </xf>
    <xf numFmtId="0" fontId="0" fillId="35" borderId="45" xfId="0" applyFill="1" applyBorder="1" applyAlignment="1">
      <alignment horizontal="center"/>
    </xf>
    <xf numFmtId="4" fontId="0" fillId="36" borderId="0" xfId="0" applyNumberFormat="1" applyFill="1" applyBorder="1" applyAlignment="1">
      <alignment horizontal="center" vertical="center"/>
    </xf>
    <xf numFmtId="0" fontId="0" fillId="36" borderId="0" xfId="0" applyFill="1" applyBorder="1" applyAlignment="1">
      <alignment horizontal="center" vertical="center"/>
    </xf>
    <xf numFmtId="0" fontId="16" fillId="36" borderId="0" xfId="0" applyFont="1" applyFill="1" applyBorder="1" applyAlignment="1">
      <alignment horizontal="left" wrapText="1"/>
    </xf>
    <xf numFmtId="0" fontId="0" fillId="36" borderId="47" xfId="0" applyFill="1" applyBorder="1" applyAlignment="1">
      <alignment/>
    </xf>
    <xf numFmtId="4" fontId="0" fillId="36" borderId="47" xfId="0" applyNumberFormat="1" applyFill="1" applyBorder="1" applyAlignment="1">
      <alignment horizontal="center" vertical="center"/>
    </xf>
    <xf numFmtId="0" fontId="0" fillId="35" borderId="47" xfId="0" applyFill="1" applyBorder="1" applyAlignment="1">
      <alignment horizontal="center" vertical="center"/>
    </xf>
    <xf numFmtId="4" fontId="0" fillId="36" borderId="47" xfId="0" applyNumberFormat="1" applyFill="1" applyBorder="1" applyAlignment="1">
      <alignment/>
    </xf>
    <xf numFmtId="0" fontId="98" fillId="36" borderId="0" xfId="0" applyFont="1" applyFill="1" applyBorder="1" applyAlignment="1">
      <alignment horizontal="left"/>
    </xf>
    <xf numFmtId="0" fontId="98" fillId="36" borderId="0" xfId="0" applyFont="1" applyFill="1" applyBorder="1" applyAlignment="1">
      <alignment/>
    </xf>
    <xf numFmtId="0" fontId="4" fillId="5" borderId="20" xfId="0" applyFont="1" applyFill="1" applyBorder="1" applyAlignment="1">
      <alignment wrapText="1"/>
    </xf>
    <xf numFmtId="3" fontId="0" fillId="0" borderId="20" xfId="0" applyNumberFormat="1" applyBorder="1" applyAlignment="1">
      <alignment/>
    </xf>
    <xf numFmtId="4" fontId="16" fillId="36" borderId="20" xfId="0" applyNumberFormat="1" applyFont="1" applyFill="1" applyBorder="1" applyAlignment="1">
      <alignment/>
    </xf>
    <xf numFmtId="4" fontId="16" fillId="0" borderId="0" xfId="0" applyNumberFormat="1" applyFont="1" applyAlignment="1">
      <alignment/>
    </xf>
    <xf numFmtId="0" fontId="8" fillId="37" borderId="16" xfId="0" applyFont="1" applyFill="1" applyBorder="1" applyAlignment="1">
      <alignment horizontal="center"/>
    </xf>
    <xf numFmtId="0" fontId="0" fillId="36" borderId="40" xfId="0" applyFill="1" applyBorder="1" applyAlignment="1">
      <alignment/>
    </xf>
    <xf numFmtId="0" fontId="18" fillId="0" borderId="10" xfId="0" applyFont="1" applyBorder="1" applyAlignment="1">
      <alignment/>
    </xf>
    <xf numFmtId="0" fontId="8" fillId="37" borderId="40" xfId="0" applyFont="1" applyFill="1" applyBorder="1" applyAlignment="1">
      <alignment horizontal="center" vertical="center"/>
    </xf>
    <xf numFmtId="3" fontId="16" fillId="36" borderId="40" xfId="0" applyNumberFormat="1" applyFont="1" applyFill="1" applyBorder="1" applyAlignment="1">
      <alignment vertical="center"/>
    </xf>
    <xf numFmtId="0" fontId="0" fillId="35" borderId="40" xfId="0" applyFill="1" applyBorder="1" applyAlignment="1">
      <alignment/>
    </xf>
    <xf numFmtId="0" fontId="100" fillId="36" borderId="12" xfId="0" applyFont="1" applyFill="1" applyBorder="1" applyAlignment="1">
      <alignment/>
    </xf>
    <xf numFmtId="0" fontId="16" fillId="0" borderId="12" xfId="0" applyFont="1" applyBorder="1" applyAlignment="1">
      <alignment horizontal="center" vertical="center"/>
    </xf>
    <xf numFmtId="3" fontId="0" fillId="36" borderId="40" xfId="0" applyNumberFormat="1" applyFill="1" applyBorder="1" applyAlignment="1">
      <alignment/>
    </xf>
    <xf numFmtId="0" fontId="29" fillId="35" borderId="28" xfId="0" applyFont="1" applyFill="1" applyBorder="1" applyAlignment="1">
      <alignment vertical="center"/>
    </xf>
    <xf numFmtId="0" fontId="29" fillId="36" borderId="0" xfId="0" applyFont="1" applyFill="1" applyBorder="1" applyAlignment="1">
      <alignment/>
    </xf>
    <xf numFmtId="0" fontId="18" fillId="36" borderId="41" xfId="0" applyFont="1" applyFill="1" applyBorder="1" applyAlignment="1">
      <alignment/>
    </xf>
    <xf numFmtId="0" fontId="29" fillId="35" borderId="47" xfId="0" applyFont="1" applyFill="1" applyBorder="1" applyAlignment="1">
      <alignment horizontal="center" vertical="center"/>
    </xf>
    <xf numFmtId="0" fontId="43" fillId="40" borderId="41" xfId="0" applyFont="1" applyFill="1" applyBorder="1" applyAlignment="1">
      <alignment horizontal="center" vertical="center" wrapText="1"/>
    </xf>
    <xf numFmtId="0" fontId="18" fillId="40" borderId="41" xfId="0" applyFont="1" applyFill="1" applyBorder="1" applyAlignment="1">
      <alignment horizontal="center" vertical="center"/>
    </xf>
    <xf numFmtId="0" fontId="19" fillId="0" borderId="0" xfId="0" applyFont="1" applyBorder="1" applyAlignment="1">
      <alignment/>
    </xf>
    <xf numFmtId="0" fontId="16" fillId="41" borderId="47" xfId="0" applyFont="1" applyFill="1" applyBorder="1" applyAlignment="1">
      <alignment horizontal="center" vertical="center"/>
    </xf>
    <xf numFmtId="3" fontId="30" fillId="36" borderId="45" xfId="0" applyNumberFormat="1" applyFont="1" applyFill="1" applyBorder="1" applyAlignment="1">
      <alignment horizontal="center" vertical="center" wrapText="1"/>
    </xf>
    <xf numFmtId="0" fontId="16" fillId="0" borderId="0" xfId="0" applyFont="1" applyBorder="1" applyAlignment="1">
      <alignment vertical="center"/>
    </xf>
    <xf numFmtId="0" fontId="16" fillId="35" borderId="43" xfId="0" applyFont="1" applyFill="1" applyBorder="1" applyAlignment="1">
      <alignment vertical="center"/>
    </xf>
    <xf numFmtId="0" fontId="16" fillId="35" borderId="44" xfId="0" applyFont="1" applyFill="1" applyBorder="1" applyAlignment="1">
      <alignment vertical="center"/>
    </xf>
    <xf numFmtId="0" fontId="16" fillId="35" borderId="45" xfId="0" applyFont="1" applyFill="1" applyBorder="1" applyAlignment="1">
      <alignment/>
    </xf>
    <xf numFmtId="0" fontId="16" fillId="35" borderId="34" xfId="0" applyFont="1" applyFill="1" applyBorder="1" applyAlignment="1">
      <alignment vertical="center"/>
    </xf>
    <xf numFmtId="0" fontId="16" fillId="35" borderId="21" xfId="0" applyFont="1" applyFill="1" applyBorder="1" applyAlignment="1">
      <alignment vertical="center"/>
    </xf>
    <xf numFmtId="0" fontId="16" fillId="35" borderId="22" xfId="0" applyFont="1" applyFill="1" applyBorder="1" applyAlignment="1">
      <alignment vertical="center"/>
    </xf>
    <xf numFmtId="0" fontId="16" fillId="35" borderId="26" xfId="0" applyFont="1" applyFill="1" applyBorder="1" applyAlignment="1">
      <alignment vertical="center"/>
    </xf>
    <xf numFmtId="0" fontId="16" fillId="35" borderId="24" xfId="0" applyFont="1" applyFill="1" applyBorder="1" applyAlignment="1">
      <alignment vertical="center"/>
    </xf>
    <xf numFmtId="0" fontId="16" fillId="35" borderId="25" xfId="0" applyFont="1" applyFill="1" applyBorder="1" applyAlignment="1">
      <alignment vertical="center"/>
    </xf>
    <xf numFmtId="0" fontId="8" fillId="36" borderId="10" xfId="0" applyFont="1" applyFill="1" applyBorder="1" applyAlignment="1">
      <alignment vertical="center"/>
    </xf>
    <xf numFmtId="9" fontId="8" fillId="36" borderId="10" xfId="58" applyFont="1" applyFill="1" applyBorder="1" applyAlignment="1">
      <alignment horizontal="left" vertical="center"/>
    </xf>
    <xf numFmtId="0" fontId="16" fillId="35" borderId="0" xfId="0" applyFont="1" applyFill="1" applyBorder="1" applyAlignment="1">
      <alignment/>
    </xf>
    <xf numFmtId="0" fontId="8" fillId="0" borderId="0" xfId="0" applyFont="1" applyBorder="1" applyAlignment="1">
      <alignment horizontal="right" vertical="center"/>
    </xf>
    <xf numFmtId="0" fontId="8" fillId="0" borderId="14" xfId="0" applyFont="1" applyBorder="1" applyAlignment="1">
      <alignment/>
    </xf>
    <xf numFmtId="0" fontId="16" fillId="0" borderId="16" xfId="0" applyFont="1" applyBorder="1" applyAlignment="1">
      <alignment vertical="center"/>
    </xf>
    <xf numFmtId="0" fontId="16" fillId="0" borderId="10" xfId="0" applyFont="1" applyBorder="1" applyAlignment="1">
      <alignment vertical="center"/>
    </xf>
    <xf numFmtId="0" fontId="29" fillId="0" borderId="0" xfId="0" applyFont="1" applyBorder="1" applyAlignment="1">
      <alignment/>
    </xf>
    <xf numFmtId="0" fontId="29" fillId="35" borderId="35" xfId="0" applyFont="1" applyFill="1" applyBorder="1" applyAlignment="1">
      <alignment/>
    </xf>
    <xf numFmtId="0" fontId="29" fillId="35" borderId="0" xfId="0" applyFont="1" applyFill="1" applyBorder="1" applyAlignment="1">
      <alignment/>
    </xf>
    <xf numFmtId="9" fontId="8" fillId="35" borderId="23" xfId="58" applyFont="1" applyFill="1" applyBorder="1" applyAlignment="1">
      <alignment vertical="center"/>
    </xf>
    <xf numFmtId="0" fontId="16" fillId="36" borderId="12" xfId="0" applyFont="1" applyFill="1" applyBorder="1" applyAlignment="1">
      <alignment/>
    </xf>
    <xf numFmtId="9" fontId="8" fillId="36" borderId="12" xfId="58" applyFont="1" applyFill="1" applyBorder="1" applyAlignment="1">
      <alignment vertical="center"/>
    </xf>
    <xf numFmtId="0" fontId="16" fillId="36" borderId="48" xfId="0" applyFont="1" applyFill="1" applyBorder="1" applyAlignment="1">
      <alignment/>
    </xf>
    <xf numFmtId="0" fontId="16" fillId="0" borderId="32" xfId="0" applyFont="1" applyBorder="1" applyAlignment="1">
      <alignment/>
    </xf>
    <xf numFmtId="0" fontId="8" fillId="0" borderId="10" xfId="0" applyFont="1" applyBorder="1" applyAlignment="1">
      <alignment/>
    </xf>
    <xf numFmtId="0" fontId="39" fillId="35" borderId="32" xfId="0" applyFont="1" applyFill="1" applyBorder="1" applyAlignment="1">
      <alignment/>
    </xf>
    <xf numFmtId="0" fontId="39" fillId="35" borderId="30" xfId="0" applyFont="1" applyFill="1" applyBorder="1" applyAlignment="1">
      <alignment/>
    </xf>
    <xf numFmtId="0" fontId="40" fillId="36" borderId="10" xfId="0" applyFont="1" applyFill="1" applyBorder="1" applyAlignment="1">
      <alignment/>
    </xf>
    <xf numFmtId="0" fontId="39" fillId="35" borderId="49" xfId="0" applyFont="1" applyFill="1" applyBorder="1" applyAlignment="1">
      <alignment/>
    </xf>
    <xf numFmtId="0" fontId="39" fillId="35" borderId="50" xfId="0" applyFont="1" applyFill="1" applyBorder="1" applyAlignment="1">
      <alignment/>
    </xf>
    <xf numFmtId="9" fontId="38" fillId="35" borderId="50" xfId="58" applyFont="1" applyFill="1" applyBorder="1" applyAlignment="1">
      <alignment vertical="center"/>
    </xf>
    <xf numFmtId="0" fontId="39" fillId="35" borderId="51" xfId="0" applyFont="1" applyFill="1" applyBorder="1" applyAlignment="1">
      <alignment/>
    </xf>
    <xf numFmtId="0" fontId="15" fillId="36" borderId="0" xfId="0" applyFont="1" applyFill="1" applyBorder="1" applyAlignment="1">
      <alignment vertical="center" wrapText="1"/>
    </xf>
    <xf numFmtId="3" fontId="4" fillId="36" borderId="0" xfId="0" applyNumberFormat="1" applyFont="1" applyFill="1" applyBorder="1" applyAlignment="1">
      <alignment vertical="center"/>
    </xf>
    <xf numFmtId="0" fontId="101" fillId="36" borderId="0" xfId="0" applyFont="1" applyFill="1" applyBorder="1" applyAlignment="1">
      <alignment/>
    </xf>
    <xf numFmtId="0" fontId="4" fillId="5" borderId="20" xfId="0" applyFont="1" applyFill="1" applyBorder="1" applyAlignment="1">
      <alignment horizontal="center" vertical="center" wrapText="1"/>
    </xf>
    <xf numFmtId="0" fontId="4" fillId="36" borderId="20" xfId="0" applyFont="1" applyFill="1" applyBorder="1" applyAlignment="1">
      <alignment horizontal="center" vertical="center"/>
    </xf>
    <xf numFmtId="0" fontId="4" fillId="5" borderId="34" xfId="0" applyFont="1" applyFill="1" applyBorder="1" applyAlignment="1">
      <alignment wrapText="1"/>
    </xf>
    <xf numFmtId="0" fontId="4" fillId="5" borderId="22" xfId="0" applyFont="1" applyFill="1" applyBorder="1" applyAlignment="1">
      <alignment wrapText="1"/>
    </xf>
    <xf numFmtId="0" fontId="4" fillId="36" borderId="43" xfId="0" applyFont="1" applyFill="1" applyBorder="1" applyAlignment="1">
      <alignment horizontal="left" wrapText="1"/>
    </xf>
    <xf numFmtId="0" fontId="101" fillId="36" borderId="45" xfId="0" applyFont="1" applyFill="1" applyBorder="1" applyAlignment="1">
      <alignment horizontal="left" vertical="top"/>
    </xf>
    <xf numFmtId="0" fontId="16" fillId="36" borderId="0" xfId="0" applyFont="1" applyFill="1" applyBorder="1" applyAlignment="1">
      <alignment vertical="top" wrapText="1"/>
    </xf>
    <xf numFmtId="0" fontId="0" fillId="36" borderId="0" xfId="0" applyFill="1" applyAlignment="1">
      <alignment horizontal="left"/>
    </xf>
    <xf numFmtId="0" fontId="4" fillId="5" borderId="21" xfId="0" applyFont="1" applyFill="1" applyBorder="1" applyAlignment="1">
      <alignment wrapText="1"/>
    </xf>
    <xf numFmtId="0" fontId="37" fillId="36" borderId="0" xfId="0" applyFont="1" applyFill="1" applyBorder="1" applyAlignment="1">
      <alignment vertical="center"/>
    </xf>
    <xf numFmtId="0" fontId="26" fillId="0" borderId="14" xfId="0" applyFont="1" applyBorder="1" applyAlignment="1">
      <alignment/>
    </xf>
    <xf numFmtId="0" fontId="26" fillId="0" borderId="16" xfId="0" applyFont="1" applyBorder="1" applyAlignment="1">
      <alignment/>
    </xf>
    <xf numFmtId="0" fontId="26" fillId="36" borderId="0" xfId="0" applyFont="1" applyFill="1" applyBorder="1" applyAlignment="1">
      <alignment vertical="center"/>
    </xf>
    <xf numFmtId="0" fontId="8" fillId="37" borderId="16" xfId="0" applyFont="1" applyFill="1" applyBorder="1" applyAlignment="1">
      <alignment horizontal="center" vertical="center"/>
    </xf>
    <xf numFmtId="0" fontId="0" fillId="35" borderId="40" xfId="0" applyFill="1" applyBorder="1" applyAlignment="1">
      <alignment vertical="center"/>
    </xf>
    <xf numFmtId="0" fontId="0" fillId="0" borderId="0" xfId="0" applyAlignment="1">
      <alignment horizontal="center" vertical="center"/>
    </xf>
    <xf numFmtId="0" fontId="8" fillId="0" borderId="0" xfId="0" applyFont="1" applyBorder="1" applyAlignment="1">
      <alignment vertical="top"/>
    </xf>
    <xf numFmtId="0" fontId="8" fillId="0" borderId="52" xfId="0" applyFont="1" applyBorder="1" applyAlignment="1">
      <alignment vertical="top"/>
    </xf>
    <xf numFmtId="0" fontId="0" fillId="35" borderId="20" xfId="0" applyFill="1" applyBorder="1" applyAlignment="1">
      <alignment horizontal="center"/>
    </xf>
    <xf numFmtId="0" fontId="0" fillId="35" borderId="28" xfId="0" applyFill="1" applyBorder="1" applyAlignment="1">
      <alignment horizontal="center"/>
    </xf>
    <xf numFmtId="0" fontId="4" fillId="37" borderId="36" xfId="0" applyFont="1" applyFill="1" applyBorder="1" applyAlignment="1">
      <alignment vertical="center" wrapText="1"/>
    </xf>
    <xf numFmtId="0" fontId="4" fillId="37" borderId="22" xfId="0" applyFont="1" applyFill="1" applyBorder="1" applyAlignment="1">
      <alignment horizontal="center" vertical="center"/>
    </xf>
    <xf numFmtId="0" fontId="4" fillId="37" borderId="21" xfId="0" applyFont="1" applyFill="1" applyBorder="1" applyAlignment="1">
      <alignment horizontal="center" vertical="center" wrapText="1"/>
    </xf>
    <xf numFmtId="0" fontId="4" fillId="37" borderId="26" xfId="0" applyFont="1" applyFill="1" applyBorder="1" applyAlignment="1">
      <alignment horizontal="center" wrapText="1"/>
    </xf>
    <xf numFmtId="0" fontId="4" fillId="37" borderId="25" xfId="0" applyFont="1" applyFill="1" applyBorder="1" applyAlignment="1">
      <alignment horizontal="center" wrapText="1"/>
    </xf>
    <xf numFmtId="0" fontId="4" fillId="37" borderId="28" xfId="0" applyFont="1" applyFill="1" applyBorder="1" applyAlignment="1">
      <alignment vertical="center" wrapText="1"/>
    </xf>
    <xf numFmtId="0" fontId="4" fillId="37" borderId="25" xfId="0" applyFont="1" applyFill="1" applyBorder="1" applyAlignment="1">
      <alignment horizontal="center" vertical="center"/>
    </xf>
    <xf numFmtId="0" fontId="4" fillId="37" borderId="24" xfId="0" applyFont="1" applyFill="1" applyBorder="1" applyAlignment="1">
      <alignment horizontal="center" vertical="center" wrapText="1"/>
    </xf>
    <xf numFmtId="0" fontId="15" fillId="37" borderId="28" xfId="0" applyFont="1" applyFill="1" applyBorder="1" applyAlignment="1">
      <alignment horizontal="center" wrapText="1"/>
    </xf>
    <xf numFmtId="0" fontId="90" fillId="0" borderId="0" xfId="0" applyFont="1" applyAlignment="1">
      <alignment horizontal="left"/>
    </xf>
    <xf numFmtId="0" fontId="12" fillId="0" borderId="0" xfId="0" applyFont="1" applyAlignment="1">
      <alignment horizontal="center" wrapText="1"/>
    </xf>
    <xf numFmtId="0" fontId="95" fillId="0" borderId="0" xfId="0" applyFont="1" applyAlignment="1">
      <alignment horizontal="left" vertical="center" wrapText="1"/>
    </xf>
    <xf numFmtId="0" fontId="35" fillId="0" borderId="0" xfId="0" applyFont="1" applyBorder="1" applyAlignment="1">
      <alignment horizontal="left" vertical="center" wrapText="1"/>
    </xf>
    <xf numFmtId="0" fontId="26" fillId="4" borderId="0" xfId="0" applyFont="1" applyFill="1" applyBorder="1" applyAlignment="1">
      <alignment horizontal="left" vertical="center" wrapText="1"/>
    </xf>
    <xf numFmtId="0" fontId="102" fillId="0" borderId="0" xfId="0" applyFont="1" applyBorder="1" applyAlignment="1">
      <alignment horizontal="left" wrapText="1"/>
    </xf>
    <xf numFmtId="0" fontId="34" fillId="0" borderId="0" xfId="0" applyFont="1" applyBorder="1" applyAlignment="1">
      <alignment horizontal="left" vertical="center" wrapText="1"/>
    </xf>
    <xf numFmtId="0" fontId="0" fillId="35" borderId="43" xfId="0" applyFill="1" applyBorder="1" applyAlignment="1">
      <alignment horizontal="center"/>
    </xf>
    <xf numFmtId="0" fontId="0" fillId="35" borderId="45" xfId="0" applyFill="1" applyBorder="1" applyAlignment="1">
      <alignment horizontal="center"/>
    </xf>
    <xf numFmtId="0" fontId="94" fillId="36" borderId="0" xfId="0" applyFont="1" applyFill="1" applyBorder="1" applyAlignment="1">
      <alignment horizontal="center" vertical="center" wrapText="1"/>
    </xf>
    <xf numFmtId="0" fontId="94" fillId="36" borderId="10"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0" fillId="35" borderId="26" xfId="0" applyFill="1" applyBorder="1" applyAlignment="1">
      <alignment horizontal="center"/>
    </xf>
    <xf numFmtId="0" fontId="0" fillId="35" borderId="25" xfId="0" applyFill="1" applyBorder="1" applyAlignment="1">
      <alignment horizontal="center"/>
    </xf>
    <xf numFmtId="0" fontId="16" fillId="36" borderId="0" xfId="0" applyFont="1" applyFill="1" applyBorder="1" applyAlignment="1">
      <alignment horizontal="left" wrapText="1"/>
    </xf>
    <xf numFmtId="0" fontId="18" fillId="36" borderId="0" xfId="0" applyFont="1" applyFill="1" applyBorder="1" applyAlignment="1">
      <alignment horizontal="left" vertical="center" wrapText="1"/>
    </xf>
    <xf numFmtId="0" fontId="19" fillId="0" borderId="0" xfId="0" applyFont="1" applyAlignment="1">
      <alignment horizontal="left" vertical="center" wrapText="1"/>
    </xf>
    <xf numFmtId="0" fontId="0" fillId="35" borderId="19" xfId="0" applyFill="1" applyBorder="1" applyAlignment="1">
      <alignment horizontal="left" vertical="top" wrapText="1"/>
    </xf>
    <xf numFmtId="0" fontId="0" fillId="35" borderId="37" xfId="0" applyFill="1" applyBorder="1" applyAlignment="1">
      <alignment horizontal="left" vertical="top" wrapText="1"/>
    </xf>
    <xf numFmtId="0" fontId="0" fillId="35" borderId="33" xfId="0" applyFill="1" applyBorder="1" applyAlignment="1">
      <alignment horizontal="left" vertical="top" wrapText="1"/>
    </xf>
    <xf numFmtId="0" fontId="16" fillId="36" borderId="0" xfId="0" applyFont="1" applyFill="1" applyBorder="1" applyAlignment="1">
      <alignment horizontal="left" vertical="top" wrapText="1"/>
    </xf>
    <xf numFmtId="0" fontId="99" fillId="36" borderId="0" xfId="0" applyFont="1" applyFill="1" applyBorder="1" applyAlignment="1">
      <alignment horizontal="left" vertical="top" wrapText="1"/>
    </xf>
    <xf numFmtId="0" fontId="16" fillId="36" borderId="0" xfId="0" applyFont="1" applyFill="1" applyBorder="1" applyAlignment="1">
      <alignment horizontal="center" vertical="top" wrapText="1"/>
    </xf>
    <xf numFmtId="0" fontId="16" fillId="36" borderId="41" xfId="0" applyFont="1" applyFill="1" applyBorder="1" applyAlignment="1">
      <alignment horizontal="center" vertical="top" wrapText="1"/>
    </xf>
    <xf numFmtId="0" fontId="100" fillId="36" borderId="12"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4" fillId="37" borderId="53" xfId="0" applyFont="1" applyFill="1" applyBorder="1" applyAlignment="1">
      <alignment horizontal="center" vertical="center" wrapText="1"/>
    </xf>
    <xf numFmtId="0" fontId="4" fillId="37" borderId="29" xfId="0" applyFont="1" applyFill="1" applyBorder="1" applyAlignment="1">
      <alignment horizontal="center" vertical="center" wrapText="1"/>
    </xf>
    <xf numFmtId="0" fontId="4" fillId="37" borderId="27" xfId="0" applyFont="1" applyFill="1" applyBorder="1" applyAlignment="1">
      <alignment horizontal="center" vertical="center" wrapText="1"/>
    </xf>
    <xf numFmtId="0" fontId="4" fillId="37" borderId="40" xfId="0" applyFont="1" applyFill="1" applyBorder="1" applyAlignment="1">
      <alignment horizontal="center" vertical="center" wrapText="1"/>
    </xf>
    <xf numFmtId="0" fontId="19" fillId="36" borderId="0" xfId="0" applyFont="1" applyFill="1" applyBorder="1" applyAlignment="1">
      <alignment horizontal="left" wrapText="1"/>
    </xf>
    <xf numFmtId="0" fontId="4" fillId="36" borderId="35" xfId="0" applyFont="1" applyFill="1" applyBorder="1" applyAlignment="1">
      <alignment horizontal="center" vertical="center"/>
    </xf>
    <xf numFmtId="0" fontId="4" fillId="36" borderId="0" xfId="0" applyFont="1" applyFill="1" applyBorder="1" applyAlignment="1">
      <alignment horizontal="center" vertical="center"/>
    </xf>
    <xf numFmtId="0" fontId="4" fillId="37" borderId="26"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0" fillId="36" borderId="28" xfId="0" applyFill="1" applyBorder="1" applyAlignment="1">
      <alignment horizontal="center"/>
    </xf>
    <xf numFmtId="0" fontId="4" fillId="37" borderId="34" xfId="0" applyFont="1" applyFill="1" applyBorder="1" applyAlignment="1">
      <alignment horizontal="center" wrapText="1"/>
    </xf>
    <xf numFmtId="0" fontId="4" fillId="37" borderId="22" xfId="0" applyFont="1" applyFill="1" applyBorder="1" applyAlignment="1">
      <alignment horizontal="center" wrapText="1"/>
    </xf>
    <xf numFmtId="0" fontId="4" fillId="37" borderId="34" xfId="0" applyFont="1" applyFill="1" applyBorder="1" applyAlignment="1">
      <alignment horizontal="center" vertical="center" wrapText="1"/>
    </xf>
    <xf numFmtId="0" fontId="4" fillId="37" borderId="22" xfId="0" applyFont="1" applyFill="1" applyBorder="1" applyAlignment="1">
      <alignment horizontal="center" vertical="center" wrapText="1"/>
    </xf>
    <xf numFmtId="0" fontId="19" fillId="35" borderId="34" xfId="0" applyFont="1" applyFill="1" applyBorder="1" applyAlignment="1">
      <alignment horizontal="left" vertical="top" wrapText="1"/>
    </xf>
    <xf numFmtId="0" fontId="19" fillId="35" borderId="21" xfId="0" applyFont="1" applyFill="1" applyBorder="1" applyAlignment="1">
      <alignment horizontal="left" vertical="top" wrapText="1"/>
    </xf>
    <xf numFmtId="0" fontId="19" fillId="35" borderId="22" xfId="0" applyFont="1" applyFill="1" applyBorder="1" applyAlignment="1">
      <alignment horizontal="left" vertical="top" wrapText="1"/>
    </xf>
    <xf numFmtId="0" fontId="19" fillId="35" borderId="35" xfId="0" applyFont="1" applyFill="1" applyBorder="1" applyAlignment="1">
      <alignment horizontal="left" vertical="top" wrapText="1"/>
    </xf>
    <xf numFmtId="0" fontId="19" fillId="35" borderId="0" xfId="0" applyFont="1" applyFill="1" applyBorder="1" applyAlignment="1">
      <alignment horizontal="left" vertical="top" wrapText="1"/>
    </xf>
    <xf numFmtId="0" fontId="19" fillId="35" borderId="23" xfId="0" applyFont="1" applyFill="1" applyBorder="1" applyAlignment="1">
      <alignment horizontal="left" vertical="top" wrapText="1"/>
    </xf>
    <xf numFmtId="0" fontId="19" fillId="35" borderId="26" xfId="0" applyFont="1" applyFill="1" applyBorder="1" applyAlignment="1">
      <alignment horizontal="left" vertical="top" wrapText="1"/>
    </xf>
    <xf numFmtId="0" fontId="19" fillId="35" borderId="24" xfId="0" applyFont="1" applyFill="1" applyBorder="1" applyAlignment="1">
      <alignment horizontal="left" vertical="top" wrapText="1"/>
    </xf>
    <xf numFmtId="0" fontId="19" fillId="35" borderId="25" xfId="0" applyFont="1" applyFill="1" applyBorder="1" applyAlignment="1">
      <alignment horizontal="left" vertical="top" wrapText="1"/>
    </xf>
    <xf numFmtId="0" fontId="16" fillId="0" borderId="0" xfId="0" applyFont="1" applyAlignment="1">
      <alignment horizontal="left" vertical="top" wrapText="1"/>
    </xf>
    <xf numFmtId="0" fontId="102" fillId="0" borderId="0" xfId="0" applyFont="1" applyBorder="1" applyAlignment="1">
      <alignment horizontal="right" vertical="center"/>
    </xf>
    <xf numFmtId="0" fontId="102" fillId="0" borderId="0" xfId="0" applyFont="1" applyAlignment="1">
      <alignment horizontal="right" vertical="center"/>
    </xf>
    <xf numFmtId="0" fontId="38" fillId="35" borderId="43" xfId="0" applyFont="1" applyFill="1" applyBorder="1" applyAlignment="1">
      <alignment horizontal="center" vertical="center"/>
    </xf>
    <xf numFmtId="0" fontId="38" fillId="35" borderId="44" xfId="0" applyFont="1" applyFill="1" applyBorder="1" applyAlignment="1">
      <alignment horizontal="center" vertical="center"/>
    </xf>
    <xf numFmtId="0" fontId="38" fillId="35" borderId="45" xfId="0" applyFont="1" applyFill="1" applyBorder="1" applyAlignment="1">
      <alignment horizontal="center" vertical="center"/>
    </xf>
    <xf numFmtId="0" fontId="19" fillId="36" borderId="0" xfId="0" applyFont="1" applyFill="1" applyBorder="1" applyAlignment="1">
      <alignment horizontal="center" vertical="center" wrapText="1"/>
    </xf>
    <xf numFmtId="0" fontId="18" fillId="36" borderId="0" xfId="0" applyFont="1" applyFill="1" applyBorder="1" applyAlignment="1">
      <alignment horizontal="center" vertical="center" wrapText="1"/>
    </xf>
    <xf numFmtId="0" fontId="29" fillId="35" borderId="43" xfId="0" applyFont="1" applyFill="1" applyBorder="1" applyAlignment="1">
      <alignment horizontal="center" vertical="center"/>
    </xf>
    <xf numFmtId="0" fontId="29" fillId="35" borderId="44" xfId="0" applyFont="1" applyFill="1" applyBorder="1" applyAlignment="1">
      <alignment horizontal="center" vertical="center"/>
    </xf>
    <xf numFmtId="0" fontId="29" fillId="35" borderId="45" xfId="0" applyFont="1" applyFill="1" applyBorder="1" applyAlignment="1">
      <alignment horizontal="center" vertical="center"/>
    </xf>
    <xf numFmtId="0" fontId="19" fillId="36" borderId="35" xfId="0" applyFont="1" applyFill="1" applyBorder="1" applyAlignment="1">
      <alignment horizontal="center" vertical="center" wrapText="1"/>
    </xf>
    <xf numFmtId="2" fontId="29" fillId="35" borderId="43" xfId="0" applyNumberFormat="1" applyFont="1" applyFill="1" applyBorder="1" applyAlignment="1">
      <alignment horizontal="center"/>
    </xf>
    <xf numFmtId="2" fontId="29" fillId="35" borderId="45" xfId="0" applyNumberFormat="1" applyFont="1" applyFill="1" applyBorder="1" applyAlignment="1">
      <alignment horizontal="center"/>
    </xf>
    <xf numFmtId="0" fontId="8" fillId="36" borderId="43" xfId="0" applyFont="1" applyFill="1" applyBorder="1" applyAlignment="1">
      <alignment horizontal="center" vertical="center"/>
    </xf>
    <xf numFmtId="0" fontId="8" fillId="36" borderId="44" xfId="0" applyFont="1" applyFill="1" applyBorder="1" applyAlignment="1">
      <alignment horizontal="center" vertical="center"/>
    </xf>
    <xf numFmtId="0" fontId="8" fillId="36" borderId="45" xfId="0" applyFont="1" applyFill="1" applyBorder="1" applyAlignment="1">
      <alignment horizontal="center" vertical="center"/>
    </xf>
    <xf numFmtId="0" fontId="16" fillId="41" borderId="54" xfId="0" applyFont="1" applyFill="1" applyBorder="1" applyAlignment="1">
      <alignment horizontal="center" vertical="center"/>
    </xf>
    <xf numFmtId="0" fontId="16" fillId="41" borderId="55" xfId="0" applyFont="1" applyFill="1" applyBorder="1" applyAlignment="1">
      <alignment horizontal="center" vertical="center"/>
    </xf>
    <xf numFmtId="0" fontId="102" fillId="36" borderId="0" xfId="0" applyFont="1" applyFill="1" applyBorder="1" applyAlignment="1">
      <alignment horizontal="left" vertical="center" wrapText="1"/>
    </xf>
    <xf numFmtId="0" fontId="8" fillId="36" borderId="43" xfId="0" applyFont="1" applyFill="1" applyBorder="1" applyAlignment="1">
      <alignment horizontal="center"/>
    </xf>
    <xf numFmtId="0" fontId="8" fillId="36" borderId="44" xfId="0" applyFont="1" applyFill="1" applyBorder="1" applyAlignment="1">
      <alignment horizontal="center"/>
    </xf>
    <xf numFmtId="0" fontId="8" fillId="36" borderId="45" xfId="0" applyFont="1" applyFill="1" applyBorder="1" applyAlignment="1">
      <alignment horizontal="center"/>
    </xf>
    <xf numFmtId="3" fontId="30" fillId="36" borderId="43" xfId="0" applyNumberFormat="1" applyFont="1" applyFill="1" applyBorder="1" applyAlignment="1">
      <alignment horizontal="center" vertical="center" wrapText="1"/>
    </xf>
    <xf numFmtId="3" fontId="30" fillId="36" borderId="45" xfId="0" applyNumberFormat="1" applyFont="1" applyFill="1" applyBorder="1" applyAlignment="1">
      <alignment horizontal="center" vertical="center" wrapText="1"/>
    </xf>
    <xf numFmtId="0" fontId="8" fillId="36" borderId="0" xfId="0" applyFont="1" applyFill="1" applyBorder="1" applyAlignment="1">
      <alignment horizontal="center" wrapText="1"/>
    </xf>
    <xf numFmtId="0" fontId="102" fillId="36" borderId="0" xfId="0" applyFont="1" applyFill="1" applyBorder="1" applyAlignment="1">
      <alignment horizontal="center" vertical="center" wrapText="1"/>
    </xf>
    <xf numFmtId="0" fontId="36" fillId="36" borderId="36" xfId="0" applyFont="1" applyFill="1" applyBorder="1" applyAlignment="1">
      <alignment horizontal="center" vertical="center"/>
    </xf>
    <xf numFmtId="0" fontId="36" fillId="36" borderId="56" xfId="0" applyFont="1" applyFill="1" applyBorder="1" applyAlignment="1">
      <alignment horizontal="center" vertical="center"/>
    </xf>
    <xf numFmtId="0" fontId="36" fillId="36" borderId="28" xfId="0" applyFont="1" applyFill="1" applyBorder="1" applyAlignment="1">
      <alignment horizontal="center" vertical="center"/>
    </xf>
    <xf numFmtId="0" fontId="19" fillId="36" borderId="0" xfId="0" applyFont="1" applyFill="1" applyBorder="1" applyAlignment="1">
      <alignment horizontal="right" vertical="center" wrapText="1"/>
    </xf>
    <xf numFmtId="0" fontId="99" fillId="0" borderId="32" xfId="0" applyFont="1" applyBorder="1" applyAlignment="1">
      <alignment horizontal="left" vertical="center" wrapText="1"/>
    </xf>
    <xf numFmtId="0" fontId="99" fillId="0" borderId="17" xfId="0" applyFont="1" applyBorder="1" applyAlignment="1">
      <alignment horizontal="left" vertical="center" wrapText="1"/>
    </xf>
    <xf numFmtId="0" fontId="38" fillId="36" borderId="43" xfId="0" applyFont="1" applyFill="1" applyBorder="1" applyAlignment="1">
      <alignment horizontal="center" wrapText="1"/>
    </xf>
    <xf numFmtId="0" fontId="38" fillId="36" borderId="45" xfId="0" applyFont="1" applyFill="1" applyBorder="1" applyAlignment="1">
      <alignment horizontal="center" wrapText="1"/>
    </xf>
    <xf numFmtId="0" fontId="101" fillId="0" borderId="14" xfId="0" applyFont="1" applyBorder="1" applyAlignment="1">
      <alignment horizontal="left" wrapText="1"/>
    </xf>
    <xf numFmtId="0" fontId="101" fillId="0" borderId="0" xfId="0" applyFont="1" applyBorder="1" applyAlignment="1">
      <alignment horizontal="left" wrapText="1"/>
    </xf>
    <xf numFmtId="0" fontId="101" fillId="0" borderId="15" xfId="0" applyFont="1" applyBorder="1" applyAlignment="1">
      <alignment horizontal="left" wrapText="1"/>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16" fillId="35" borderId="43" xfId="0" applyFont="1" applyFill="1" applyBorder="1" applyAlignment="1">
      <alignment horizontal="center"/>
    </xf>
    <xf numFmtId="0" fontId="16" fillId="35" borderId="44" xfId="0" applyFont="1" applyFill="1" applyBorder="1" applyAlignment="1">
      <alignment horizontal="center"/>
    </xf>
    <xf numFmtId="0" fontId="16" fillId="35" borderId="45" xfId="0" applyFont="1" applyFill="1" applyBorder="1" applyAlignment="1">
      <alignment horizontal="center"/>
    </xf>
    <xf numFmtId="0" fontId="8" fillId="5" borderId="57" xfId="0" applyFont="1" applyFill="1" applyBorder="1" applyAlignment="1">
      <alignment horizontal="center"/>
    </xf>
    <xf numFmtId="0" fontId="8" fillId="5" borderId="58" xfId="0" applyFont="1" applyFill="1" applyBorder="1" applyAlignment="1">
      <alignment horizontal="center"/>
    </xf>
    <xf numFmtId="0" fontId="8" fillId="5" borderId="59" xfId="0" applyFont="1" applyFill="1" applyBorder="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_Hoja1" xfId="55"/>
    <cellStyle name="Normal_PREP"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23">
    <dxf>
      <fill>
        <patternFill>
          <bgColor rgb="FFFFFF00"/>
        </patternFill>
      </fill>
      <border>
        <left style="thin"/>
        <right style="thin"/>
        <top style="thin"/>
        <bottom style="thin"/>
      </border>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0</xdr:col>
      <xdr:colOff>190500</xdr:colOff>
      <xdr:row>37</xdr:row>
      <xdr:rowOff>28575</xdr:rowOff>
    </xdr:to>
    <xdr:pic>
      <xdr:nvPicPr>
        <xdr:cNvPr id="1" name="Picture 24"/>
        <xdr:cNvPicPr preferRelativeResize="1">
          <a:picLocks noChangeAspect="1"/>
        </xdr:cNvPicPr>
      </xdr:nvPicPr>
      <xdr:blipFill>
        <a:blip r:embed="rId1"/>
        <a:stretch>
          <a:fillRect/>
        </a:stretch>
      </xdr:blipFill>
      <xdr:spPr>
        <a:xfrm>
          <a:off x="0" y="7077075"/>
          <a:ext cx="19050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171450</xdr:rowOff>
    </xdr:from>
    <xdr:to>
      <xdr:col>5</xdr:col>
      <xdr:colOff>238125</xdr:colOff>
      <xdr:row>29</xdr:row>
      <xdr:rowOff>180975</xdr:rowOff>
    </xdr:to>
    <xdr:sp fLocksText="0">
      <xdr:nvSpPr>
        <xdr:cNvPr id="1" name="Text Box 5"/>
        <xdr:cNvSpPr txBox="1">
          <a:spLocks noChangeArrowheads="1"/>
        </xdr:cNvSpPr>
      </xdr:nvSpPr>
      <xdr:spPr>
        <a:xfrm>
          <a:off x="19050" y="5029200"/>
          <a:ext cx="4267200"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1</xdr:row>
      <xdr:rowOff>0</xdr:rowOff>
    </xdr:from>
    <xdr:to>
      <xdr:col>8</xdr:col>
      <xdr:colOff>152400</xdr:colOff>
      <xdr:row>1</xdr:row>
      <xdr:rowOff>904875</xdr:rowOff>
    </xdr:to>
    <xdr:pic>
      <xdr:nvPicPr>
        <xdr:cNvPr id="1" name="3 Imagen" descr="pgd logo peque.JPG"/>
        <xdr:cNvPicPr preferRelativeResize="1">
          <a:picLocks noChangeAspect="1"/>
        </xdr:cNvPicPr>
      </xdr:nvPicPr>
      <xdr:blipFill>
        <a:blip r:embed="rId1"/>
        <a:stretch>
          <a:fillRect/>
        </a:stretch>
      </xdr:blipFill>
      <xdr:spPr>
        <a:xfrm>
          <a:off x="5067300" y="190500"/>
          <a:ext cx="1352550"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0</xdr:row>
      <xdr:rowOff>76200</xdr:rowOff>
    </xdr:from>
    <xdr:to>
      <xdr:col>9</xdr:col>
      <xdr:colOff>95250</xdr:colOff>
      <xdr:row>0</xdr:row>
      <xdr:rowOff>1247775</xdr:rowOff>
    </xdr:to>
    <xdr:pic>
      <xdr:nvPicPr>
        <xdr:cNvPr id="1" name="1 Imagen" descr="pgd logo principal.JPG"/>
        <xdr:cNvPicPr preferRelativeResize="1">
          <a:picLocks noChangeAspect="1"/>
        </xdr:cNvPicPr>
      </xdr:nvPicPr>
      <xdr:blipFill>
        <a:blip r:embed="rId1"/>
        <a:stretch>
          <a:fillRect/>
        </a:stretch>
      </xdr:blipFill>
      <xdr:spPr>
        <a:xfrm>
          <a:off x="2924175" y="76200"/>
          <a:ext cx="6076950"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73776333S\Downloads\4.PGD-Limpieza-de-superficies-sust-art-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73776333S\Downloads\1.PGD-impresion-en-offset-bobinas-por-calor%202%20ver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sheetDataSet>
      <sheetData sheetId="10">
        <row r="4">
          <cell r="F4" t="str">
            <v>SÍ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Administrativos"/>
      <sheetName val="MEM DESCRIP"/>
      <sheetName val="INSTRUCCIONES"/>
      <sheetName val="I1"/>
      <sheetName val="I2"/>
      <sheetName val="O1"/>
      <sheetName val="O5"/>
      <sheetName val="O6"/>
      <sheetName val="O7"/>
      <sheetName val="O8"/>
      <sheetName val="PGD"/>
      <sheetName val="XML"/>
    </sheetNames>
    <sheetDataSet>
      <sheetData sheetId="10">
        <row r="4">
          <cell r="C4">
            <v>2012</v>
          </cell>
          <cell r="F4" t="str">
            <v>COV-46-10-5-4</v>
          </cell>
          <cell r="H4">
            <v>1</v>
          </cell>
        </row>
        <row r="15">
          <cell r="D15">
            <v>2075</v>
          </cell>
        </row>
        <row r="17">
          <cell r="C17">
            <v>0</v>
          </cell>
        </row>
        <row r="18">
          <cell r="C18">
            <v>2075</v>
          </cell>
        </row>
        <row r="19">
          <cell r="D19">
            <v>0</v>
          </cell>
          <cell r="K19">
            <v>2075</v>
          </cell>
        </row>
        <row r="20">
          <cell r="D20">
            <v>54.806666666666665</v>
          </cell>
          <cell r="K20">
            <v>2075</v>
          </cell>
        </row>
        <row r="21">
          <cell r="K21">
            <v>2020.1933333333334</v>
          </cell>
        </row>
        <row r="22">
          <cell r="C22">
            <v>3.125</v>
          </cell>
        </row>
        <row r="23">
          <cell r="C23">
            <v>3.765</v>
          </cell>
        </row>
        <row r="24">
          <cell r="D24">
            <v>0</v>
          </cell>
        </row>
        <row r="25">
          <cell r="D25">
            <v>0</v>
          </cell>
        </row>
        <row r="26">
          <cell r="D26">
            <v>0</v>
          </cell>
        </row>
        <row r="27">
          <cell r="D2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3">
    <tabColor theme="2" tint="-0.09996999800205231"/>
  </sheetPr>
  <dimension ref="A3:G47"/>
  <sheetViews>
    <sheetView view="pageBreakPreview" zoomScale="75" zoomScaleNormal="75" zoomScaleSheetLayoutView="75" zoomScalePageLayoutView="0" workbookViewId="0" topLeftCell="A1">
      <selection activeCell="A39" sqref="A39"/>
    </sheetView>
  </sheetViews>
  <sheetFormatPr defaultColWidth="11.00390625" defaultRowHeight="15"/>
  <sheetData>
    <row r="3" spans="2:4" ht="19.5">
      <c r="B3" s="11" t="s">
        <v>7</v>
      </c>
      <c r="C3" s="11"/>
      <c r="D3" s="11"/>
    </row>
    <row r="4" spans="1:7" ht="15">
      <c r="A4" s="15"/>
      <c r="B4" s="15"/>
      <c r="C4" s="15"/>
      <c r="D4" s="15"/>
      <c r="E4" s="15"/>
      <c r="F4" s="15"/>
      <c r="G4" s="15"/>
    </row>
    <row r="5" spans="1:7" ht="19.5">
      <c r="A5" s="15"/>
      <c r="B5" s="16" t="s">
        <v>21</v>
      </c>
      <c r="C5" s="15"/>
      <c r="D5" s="15"/>
      <c r="E5" s="15"/>
      <c r="F5" s="15"/>
      <c r="G5" s="15"/>
    </row>
    <row r="7" ht="15.75" thickBot="1"/>
    <row r="8" spans="2:7" ht="15">
      <c r="B8" s="3" t="s">
        <v>8</v>
      </c>
      <c r="C8" s="4"/>
      <c r="D8" s="4"/>
      <c r="E8" s="4"/>
      <c r="F8" s="4"/>
      <c r="G8" s="5"/>
    </row>
    <row r="9" spans="2:7" ht="15">
      <c r="B9" s="13"/>
      <c r="C9" s="2"/>
      <c r="D9" s="2"/>
      <c r="E9" s="2"/>
      <c r="F9" s="2"/>
      <c r="G9" s="7"/>
    </row>
    <row r="10" spans="2:7" ht="15.75" thickBot="1">
      <c r="B10" s="8"/>
      <c r="C10" s="1"/>
      <c r="D10" s="1"/>
      <c r="E10" s="1"/>
      <c r="F10" s="1"/>
      <c r="G10" s="9"/>
    </row>
    <row r="11" spans="2:7" ht="15">
      <c r="B11" s="3" t="s">
        <v>14</v>
      </c>
      <c r="C11" s="4"/>
      <c r="D11" s="4"/>
      <c r="E11" s="4"/>
      <c r="F11" s="4"/>
      <c r="G11" s="5"/>
    </row>
    <row r="12" spans="2:7" ht="15">
      <c r="B12" s="13"/>
      <c r="C12" s="2"/>
      <c r="D12" s="2"/>
      <c r="E12" s="2"/>
      <c r="F12" s="2"/>
      <c r="G12" s="7"/>
    </row>
    <row r="13" spans="2:7" ht="15.75" thickBot="1">
      <c r="B13" s="8"/>
      <c r="C13" s="1"/>
      <c r="D13" s="1"/>
      <c r="E13" s="1"/>
      <c r="F13" s="1"/>
      <c r="G13" s="9"/>
    </row>
    <row r="14" spans="2:7" ht="15.75" thickBot="1">
      <c r="B14" s="3" t="s">
        <v>9</v>
      </c>
      <c r="C14" s="13"/>
      <c r="D14" s="4"/>
      <c r="F14" s="4"/>
      <c r="G14" s="5"/>
    </row>
    <row r="15" spans="2:7" ht="15">
      <c r="B15" s="4" t="s">
        <v>15</v>
      </c>
      <c r="C15" s="2" t="s">
        <v>16</v>
      </c>
      <c r="D15" s="2"/>
      <c r="E15" s="2"/>
      <c r="F15" s="2"/>
      <c r="G15" s="7"/>
    </row>
    <row r="16" spans="2:7" ht="15.75" thickBot="1">
      <c r="B16" s="8"/>
      <c r="C16" s="1"/>
      <c r="D16" s="1"/>
      <c r="E16" s="1"/>
      <c r="F16" s="1"/>
      <c r="G16" s="9"/>
    </row>
    <row r="17" spans="2:7" ht="15">
      <c r="B17" s="3" t="s">
        <v>10</v>
      </c>
      <c r="C17" s="4"/>
      <c r="D17" s="13"/>
      <c r="E17" s="4"/>
      <c r="F17" s="4"/>
      <c r="G17" s="5"/>
    </row>
    <row r="18" spans="3:7" ht="15">
      <c r="C18" s="2"/>
      <c r="D18" s="2"/>
      <c r="E18" s="2"/>
      <c r="F18" s="2"/>
      <c r="G18" s="7"/>
    </row>
    <row r="19" spans="2:7" ht="15.75" thickBot="1">
      <c r="B19" s="8"/>
      <c r="C19" s="1"/>
      <c r="D19" s="1"/>
      <c r="E19" s="1"/>
      <c r="F19" s="1"/>
      <c r="G19" s="9"/>
    </row>
    <row r="20" spans="2:7" ht="15">
      <c r="B20" s="3" t="s">
        <v>11</v>
      </c>
      <c r="C20" s="4"/>
      <c r="D20" s="4"/>
      <c r="E20" s="4"/>
      <c r="F20" s="4"/>
      <c r="G20" s="5"/>
    </row>
    <row r="21" spans="2:7" ht="15">
      <c r="B21" s="13"/>
      <c r="C21" s="2"/>
      <c r="D21" s="2"/>
      <c r="E21" s="2"/>
      <c r="F21" s="2"/>
      <c r="G21" s="7"/>
    </row>
    <row r="22" spans="2:7" ht="15.75" thickBot="1">
      <c r="B22" s="8"/>
      <c r="C22" s="1"/>
      <c r="D22" s="1"/>
      <c r="E22" s="1"/>
      <c r="F22" s="1"/>
      <c r="G22" s="9"/>
    </row>
    <row r="23" spans="2:7" ht="15">
      <c r="B23" s="3" t="s">
        <v>12</v>
      </c>
      <c r="C23" s="4"/>
      <c r="D23" s="4"/>
      <c r="E23" s="4"/>
      <c r="F23" s="4"/>
      <c r="G23" s="5"/>
    </row>
    <row r="24" spans="2:7" ht="15">
      <c r="B24" s="13"/>
      <c r="C24" s="2"/>
      <c r="D24" s="2"/>
      <c r="E24" s="2"/>
      <c r="F24" s="2"/>
      <c r="G24" s="7"/>
    </row>
    <row r="25" spans="2:7" ht="15.75" thickBot="1">
      <c r="B25" s="8"/>
      <c r="C25" s="1"/>
      <c r="D25" s="1"/>
      <c r="E25" s="1"/>
      <c r="F25" s="1"/>
      <c r="G25" s="9"/>
    </row>
    <row r="26" spans="2:7" ht="15">
      <c r="B26" s="3" t="s">
        <v>13</v>
      </c>
      <c r="C26" s="4"/>
      <c r="D26" s="4"/>
      <c r="E26" s="4"/>
      <c r="F26" s="4"/>
      <c r="G26" s="5"/>
    </row>
    <row r="27" spans="2:7" ht="15">
      <c r="B27" s="13"/>
      <c r="C27" s="2"/>
      <c r="D27" s="2"/>
      <c r="E27" s="2"/>
      <c r="F27" s="2"/>
      <c r="G27" s="7"/>
    </row>
    <row r="28" spans="2:7" ht="15.75" thickBot="1">
      <c r="B28" s="8"/>
      <c r="C28" s="1"/>
      <c r="D28" s="1"/>
      <c r="E28" s="1"/>
      <c r="F28" s="1"/>
      <c r="G28" s="9"/>
    </row>
    <row r="29" spans="2:7" ht="15">
      <c r="B29" s="3" t="s">
        <v>17</v>
      </c>
      <c r="C29" s="4"/>
      <c r="D29" s="4"/>
      <c r="E29" s="4"/>
      <c r="F29" s="4"/>
      <c r="G29" s="5"/>
    </row>
    <row r="30" spans="2:7" ht="15">
      <c r="B30" s="13"/>
      <c r="C30" s="2"/>
      <c r="D30" s="2"/>
      <c r="E30" s="2"/>
      <c r="F30" s="2"/>
      <c r="G30" s="7"/>
    </row>
    <row r="31" spans="2:7" ht="15.75" thickBot="1">
      <c r="B31" s="8"/>
      <c r="C31" s="1"/>
      <c r="D31" s="1"/>
      <c r="E31" s="1"/>
      <c r="F31" s="1"/>
      <c r="G31" s="9"/>
    </row>
    <row r="32" spans="2:7" ht="15">
      <c r="B32" s="3" t="s">
        <v>18</v>
      </c>
      <c r="C32" s="4"/>
      <c r="D32" s="4"/>
      <c r="E32" s="4"/>
      <c r="F32" s="4"/>
      <c r="G32" s="5"/>
    </row>
    <row r="33" ht="15">
      <c r="A33" s="20" t="s">
        <v>27</v>
      </c>
    </row>
    <row r="34" ht="15">
      <c r="A34" s="20"/>
    </row>
    <row r="35" ht="15">
      <c r="A35" s="20"/>
    </row>
    <row r="36" ht="15.75">
      <c r="A36" s="20"/>
    </row>
    <row r="38" spans="1:7" ht="15">
      <c r="A38" s="322" t="s">
        <v>28</v>
      </c>
      <c r="B38" s="322"/>
      <c r="C38" s="322"/>
      <c r="D38" s="322"/>
      <c r="E38" s="322"/>
      <c r="F38" s="322"/>
      <c r="G38" s="322"/>
    </row>
    <row r="39" spans="1:7" ht="15.75">
      <c r="A39" s="18" t="s">
        <v>26</v>
      </c>
      <c r="B39" s="21"/>
      <c r="C39" s="21"/>
      <c r="D39" s="21"/>
      <c r="E39" s="21"/>
      <c r="F39" s="21"/>
      <c r="G39" s="21"/>
    </row>
    <row r="40" spans="1:7" ht="15.75">
      <c r="A40" s="19"/>
      <c r="B40" s="21"/>
      <c r="C40" s="21"/>
      <c r="D40" s="21"/>
      <c r="E40" s="21"/>
      <c r="F40" s="21"/>
      <c r="G40" s="21"/>
    </row>
    <row r="41" spans="1:7" ht="15.75">
      <c r="A41" s="323"/>
      <c r="B41" s="323"/>
      <c r="C41" s="323"/>
      <c r="D41" s="323"/>
      <c r="E41" s="323"/>
      <c r="F41" s="323"/>
      <c r="G41" s="323"/>
    </row>
    <row r="47" ht="15.75">
      <c r="B47" s="18"/>
    </row>
  </sheetData>
  <sheetProtection/>
  <mergeCells count="2">
    <mergeCell ref="A38:G38"/>
    <mergeCell ref="A41:G41"/>
  </mergeCells>
  <printOptions/>
  <pageMargins left="0.75" right="0.75" top="1" bottom="1" header="0" footer="0"/>
  <pageSetup horizontalDpi="1200" verticalDpi="1200" orientation="portrait" paperSize="9" scale="82" r:id="rId4"/>
  <rowBreaks count="1" manualBreakCount="1">
    <brk id="46" max="6" man="1"/>
  </rowBreaks>
  <drawing r:id="rId3"/>
  <legacyDrawing r:id="rId2"/>
</worksheet>
</file>

<file path=xl/worksheets/sheet10.xml><?xml version="1.0" encoding="utf-8"?>
<worksheet xmlns="http://schemas.openxmlformats.org/spreadsheetml/2006/main" xmlns:r="http://schemas.openxmlformats.org/officeDocument/2006/relationships">
  <sheetPr codeName="Hoja24">
    <tabColor theme="0"/>
  </sheetPr>
  <dimension ref="A2:M18"/>
  <sheetViews>
    <sheetView showGridLines="0" showZeros="0" view="pageBreakPreview" zoomScale="75" zoomScaleSheetLayoutView="75" zoomScalePageLayoutView="0" workbookViewId="0" topLeftCell="A1">
      <selection activeCell="J37" sqref="J37"/>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 min="13" max="13" width="5.875" style="0" customWidth="1"/>
  </cols>
  <sheetData>
    <row r="1" ht="23.25" customHeight="1"/>
    <row r="2" spans="1:13" s="124" customFormat="1" ht="21" thickBot="1">
      <c r="A2" s="241">
        <f>PGD!C2</f>
        <v>0</v>
      </c>
      <c r="B2" s="241"/>
      <c r="C2" s="241"/>
      <c r="D2" s="241"/>
      <c r="E2" s="241"/>
      <c r="F2" s="241"/>
      <c r="G2" s="241"/>
      <c r="H2" s="241"/>
      <c r="I2" s="241"/>
      <c r="J2" s="241" t="s">
        <v>102</v>
      </c>
      <c r="K2" s="241">
        <f>PGD!C5</f>
        <v>0</v>
      </c>
      <c r="L2" s="241"/>
      <c r="M2" s="241"/>
    </row>
    <row r="3" spans="1:13" s="22" customFormat="1" ht="42" customHeight="1" thickBot="1">
      <c r="A3" s="73" t="s">
        <v>44</v>
      </c>
      <c r="B3" s="331" t="s">
        <v>55</v>
      </c>
      <c r="C3" s="331"/>
      <c r="D3" s="331"/>
      <c r="E3" s="331"/>
      <c r="F3" s="331"/>
      <c r="G3" s="331"/>
      <c r="H3" s="331"/>
      <c r="I3" s="331"/>
      <c r="J3" s="99"/>
      <c r="K3" s="239" t="s">
        <v>56</v>
      </c>
      <c r="L3" s="240"/>
      <c r="M3" s="22" t="s">
        <v>86</v>
      </c>
    </row>
    <row r="4" spans="2:9" s="22" customFormat="1" ht="15.75">
      <c r="B4" s="331"/>
      <c r="C4" s="331"/>
      <c r="D4" s="331"/>
      <c r="E4" s="331"/>
      <c r="F4" s="331"/>
      <c r="G4" s="331"/>
      <c r="H4" s="331"/>
      <c r="I4" s="331"/>
    </row>
    <row r="5" spans="2:9" s="22" customFormat="1" ht="15.75">
      <c r="B5" s="331"/>
      <c r="C5" s="331"/>
      <c r="D5" s="331"/>
      <c r="E5" s="331"/>
      <c r="F5" s="331"/>
      <c r="G5" s="331"/>
      <c r="H5" s="331"/>
      <c r="I5" s="331"/>
    </row>
    <row r="6" spans="1:11" s="22" customFormat="1" ht="16.5">
      <c r="A6" s="65" t="s">
        <v>126</v>
      </c>
      <c r="B6" s="50"/>
      <c r="C6" s="74"/>
      <c r="D6" s="50"/>
      <c r="E6" s="50"/>
      <c r="F6" s="50"/>
      <c r="G6" s="50"/>
      <c r="H6" s="50"/>
      <c r="I6" s="50"/>
      <c r="K6" s="30"/>
    </row>
    <row r="7" spans="1:12" s="22" customFormat="1" ht="16.5" customHeight="1">
      <c r="A7" s="362"/>
      <c r="B7" s="363"/>
      <c r="C7" s="363"/>
      <c r="D7" s="363"/>
      <c r="E7" s="363"/>
      <c r="F7" s="363"/>
      <c r="G7" s="363"/>
      <c r="H7" s="363"/>
      <c r="I7" s="363"/>
      <c r="J7" s="363"/>
      <c r="K7" s="363"/>
      <c r="L7" s="364"/>
    </row>
    <row r="8" spans="1:12" s="22" customFormat="1" ht="16.5" customHeight="1">
      <c r="A8" s="365"/>
      <c r="B8" s="366"/>
      <c r="C8" s="366"/>
      <c r="D8" s="366"/>
      <c r="E8" s="366"/>
      <c r="F8" s="366"/>
      <c r="G8" s="366"/>
      <c r="H8" s="366"/>
      <c r="I8" s="366"/>
      <c r="J8" s="366"/>
      <c r="K8" s="366"/>
      <c r="L8" s="367"/>
    </row>
    <row r="9" spans="1:12" s="22" customFormat="1" ht="16.5" customHeight="1">
      <c r="A9" s="365"/>
      <c r="B9" s="366"/>
      <c r="C9" s="366"/>
      <c r="D9" s="366"/>
      <c r="E9" s="366"/>
      <c r="F9" s="366"/>
      <c r="G9" s="366"/>
      <c r="H9" s="366"/>
      <c r="I9" s="366"/>
      <c r="J9" s="366"/>
      <c r="K9" s="366"/>
      <c r="L9" s="367"/>
    </row>
    <row r="10" spans="1:12" s="22" customFormat="1" ht="50.25" customHeight="1">
      <c r="A10" s="365"/>
      <c r="B10" s="366"/>
      <c r="C10" s="366"/>
      <c r="D10" s="366"/>
      <c r="E10" s="366"/>
      <c r="F10" s="366"/>
      <c r="G10" s="366"/>
      <c r="H10" s="366"/>
      <c r="I10" s="366"/>
      <c r="J10" s="366"/>
      <c r="K10" s="366"/>
      <c r="L10" s="367"/>
    </row>
    <row r="11" spans="1:12" s="22" customFormat="1" ht="15.75">
      <c r="A11" s="365"/>
      <c r="B11" s="366"/>
      <c r="C11" s="366"/>
      <c r="D11" s="366"/>
      <c r="E11" s="366"/>
      <c r="F11" s="366"/>
      <c r="G11" s="366"/>
      <c r="H11" s="366"/>
      <c r="I11" s="366"/>
      <c r="J11" s="366"/>
      <c r="K11" s="366"/>
      <c r="L11" s="367"/>
    </row>
    <row r="12" spans="1:12" s="22" customFormat="1" ht="15.75">
      <c r="A12" s="365"/>
      <c r="B12" s="366"/>
      <c r="C12" s="366"/>
      <c r="D12" s="366"/>
      <c r="E12" s="366"/>
      <c r="F12" s="366"/>
      <c r="G12" s="366"/>
      <c r="H12" s="366"/>
      <c r="I12" s="366"/>
      <c r="J12" s="366"/>
      <c r="K12" s="366"/>
      <c r="L12" s="367"/>
    </row>
    <row r="13" spans="1:12" s="22" customFormat="1" ht="15.75">
      <c r="A13" s="368"/>
      <c r="B13" s="369"/>
      <c r="C13" s="369"/>
      <c r="D13" s="369"/>
      <c r="E13" s="369"/>
      <c r="F13" s="369"/>
      <c r="G13" s="369"/>
      <c r="H13" s="369"/>
      <c r="I13" s="369"/>
      <c r="J13" s="369"/>
      <c r="K13" s="369"/>
      <c r="L13" s="370"/>
    </row>
    <row r="14" spans="1:12" ht="16.5">
      <c r="A14" s="59"/>
      <c r="B14" s="74"/>
      <c r="C14" s="74"/>
      <c r="D14" s="22"/>
      <c r="E14" s="22"/>
      <c r="F14" s="22"/>
      <c r="G14" s="22"/>
      <c r="H14" s="22"/>
      <c r="I14" s="22"/>
      <c r="J14" s="22"/>
      <c r="K14" s="30"/>
      <c r="L14" s="22"/>
    </row>
    <row r="15" spans="1:12" ht="15.75">
      <c r="A15" s="371" t="s">
        <v>127</v>
      </c>
      <c r="B15" s="371"/>
      <c r="C15" s="371"/>
      <c r="D15" s="371"/>
      <c r="E15" s="371"/>
      <c r="F15" s="371"/>
      <c r="G15" s="371"/>
      <c r="H15" s="371"/>
      <c r="I15" s="371"/>
      <c r="J15" s="371"/>
      <c r="K15" s="371"/>
      <c r="L15" s="371"/>
    </row>
    <row r="16" spans="1:12" ht="15.75">
      <c r="A16" s="371"/>
      <c r="B16" s="371"/>
      <c r="C16" s="371"/>
      <c r="D16" s="371"/>
      <c r="E16" s="371"/>
      <c r="F16" s="371"/>
      <c r="G16" s="371"/>
      <c r="H16" s="371"/>
      <c r="I16" s="371"/>
      <c r="J16" s="371"/>
      <c r="K16" s="371"/>
      <c r="L16" s="371"/>
    </row>
    <row r="17" spans="1:12" ht="15.75">
      <c r="A17" s="371"/>
      <c r="B17" s="371"/>
      <c r="C17" s="371"/>
      <c r="D17" s="371"/>
      <c r="E17" s="371"/>
      <c r="F17" s="371"/>
      <c r="G17" s="371"/>
      <c r="H17" s="371"/>
      <c r="I17" s="371"/>
      <c r="J17" s="371"/>
      <c r="K17" s="371"/>
      <c r="L17" s="371"/>
    </row>
    <row r="18" spans="1:12" ht="15.75">
      <c r="A18" s="371"/>
      <c r="B18" s="371"/>
      <c r="C18" s="371"/>
      <c r="D18" s="371"/>
      <c r="E18" s="371"/>
      <c r="F18" s="371"/>
      <c r="G18" s="371"/>
      <c r="H18" s="371"/>
      <c r="I18" s="371"/>
      <c r="J18" s="371"/>
      <c r="K18" s="371"/>
      <c r="L18" s="371"/>
    </row>
  </sheetData>
  <sheetProtection/>
  <mergeCells count="3">
    <mergeCell ref="B3:I5"/>
    <mergeCell ref="A7:L13"/>
    <mergeCell ref="A15:L18"/>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11.xml><?xml version="1.0" encoding="utf-8"?>
<worksheet xmlns="http://schemas.openxmlformats.org/spreadsheetml/2006/main" xmlns:r="http://schemas.openxmlformats.org/officeDocument/2006/relationships">
  <sheetPr>
    <tabColor theme="0"/>
  </sheetPr>
  <dimension ref="A1:C57"/>
  <sheetViews>
    <sheetView zoomScalePageLayoutView="0" workbookViewId="0" topLeftCell="A1">
      <selection activeCell="A1" sqref="A1:IV16384"/>
    </sheetView>
  </sheetViews>
  <sheetFormatPr defaultColWidth="11.00390625" defaultRowHeight="15"/>
  <cols>
    <col min="1" max="1" width="36.25390625" style="0" bestFit="1" customWidth="1"/>
    <col min="2" max="2" width="22.625" style="0" bestFit="1" customWidth="1"/>
  </cols>
  <sheetData>
    <row r="1" ht="15.75">
      <c r="A1" t="s">
        <v>129</v>
      </c>
    </row>
    <row r="2" ht="15.75">
      <c r="A2" t="s">
        <v>130</v>
      </c>
    </row>
    <row r="3" ht="15.75">
      <c r="A3" t="s">
        <v>131</v>
      </c>
    </row>
    <row r="4" spans="1:3" ht="15.75">
      <c r="A4" t="s">
        <v>132</v>
      </c>
      <c r="B4" t="str">
        <f>'[1]PGD'!F4</f>
        <v>SÍ</v>
      </c>
      <c r="C4" t="s">
        <v>133</v>
      </c>
    </row>
    <row r="5" spans="1:3" ht="15.75">
      <c r="A5" t="s">
        <v>134</v>
      </c>
      <c r="B5" s="151">
        <f>'[2]PGD'!H4</f>
        <v>1</v>
      </c>
      <c r="C5" t="s">
        <v>135</v>
      </c>
    </row>
    <row r="6" spans="1:3" ht="15.75">
      <c r="A6" t="s">
        <v>136</v>
      </c>
      <c r="B6" s="151">
        <f>'[2]PGD'!C4</f>
        <v>2012</v>
      </c>
      <c r="C6" t="s">
        <v>137</v>
      </c>
    </row>
    <row r="7" spans="1:3" ht="15.75">
      <c r="A7" t="s">
        <v>138</v>
      </c>
      <c r="B7" s="151">
        <f>'[2]PGD'!D15</f>
        <v>2075</v>
      </c>
      <c r="C7" t="s">
        <v>139</v>
      </c>
    </row>
    <row r="8" spans="1:3" ht="15.75">
      <c r="A8" t="s">
        <v>140</v>
      </c>
      <c r="B8" s="151">
        <f>'[2]PGD'!C17</f>
        <v>0</v>
      </c>
      <c r="C8" t="s">
        <v>141</v>
      </c>
    </row>
    <row r="9" spans="1:3" ht="15.75">
      <c r="A9" t="s">
        <v>142</v>
      </c>
      <c r="B9" s="151">
        <f>'[2]PGD'!C18</f>
        <v>2075</v>
      </c>
      <c r="C9" t="s">
        <v>143</v>
      </c>
    </row>
    <row r="10" spans="1:3" ht="15.75">
      <c r="A10" t="s">
        <v>144</v>
      </c>
      <c r="B10" s="151">
        <f>'[2]PGD'!D19</f>
        <v>0</v>
      </c>
      <c r="C10" t="s">
        <v>145</v>
      </c>
    </row>
    <row r="11" spans="1:3" ht="15.75">
      <c r="A11" t="s">
        <v>146</v>
      </c>
      <c r="B11" s="152">
        <f>'[2]PGD'!D20</f>
        <v>54.806666666666665</v>
      </c>
      <c r="C11" t="s">
        <v>147</v>
      </c>
    </row>
    <row r="12" spans="1:3" ht="15.75">
      <c r="A12" t="s">
        <v>148</v>
      </c>
      <c r="B12" s="151">
        <f>'[2]PGD'!C22</f>
        <v>3.125</v>
      </c>
      <c r="C12" t="s">
        <v>149</v>
      </c>
    </row>
    <row r="13" spans="1:3" ht="15.75">
      <c r="A13" t="s">
        <v>150</v>
      </c>
      <c r="B13" s="151">
        <f>'[2]PGD'!C23</f>
        <v>3.765</v>
      </c>
      <c r="C13" t="s">
        <v>151</v>
      </c>
    </row>
    <row r="14" spans="1:3" ht="15.75">
      <c r="A14" t="s">
        <v>152</v>
      </c>
      <c r="B14" s="151">
        <f>'[2]PGD'!D24</f>
        <v>0</v>
      </c>
      <c r="C14" t="s">
        <v>153</v>
      </c>
    </row>
    <row r="15" spans="1:3" ht="15.75">
      <c r="A15" t="s">
        <v>154</v>
      </c>
      <c r="B15" s="151">
        <f>'[2]PGD'!D25</f>
        <v>0</v>
      </c>
      <c r="C15" t="s">
        <v>155</v>
      </c>
    </row>
    <row r="16" spans="1:3" ht="15.75">
      <c r="A16" t="s">
        <v>156</v>
      </c>
      <c r="B16" s="151">
        <f>'[2]PGD'!D26</f>
        <v>0</v>
      </c>
      <c r="C16" t="s">
        <v>157</v>
      </c>
    </row>
    <row r="17" spans="1:3" ht="15.75">
      <c r="A17" t="s">
        <v>158</v>
      </c>
      <c r="B17" s="151">
        <f>'[2]PGD'!D27</f>
        <v>0</v>
      </c>
      <c r="C17" t="s">
        <v>159</v>
      </c>
    </row>
    <row r="18" spans="1:3" ht="15.75">
      <c r="A18" t="s">
        <v>160</v>
      </c>
      <c r="B18" s="151">
        <f>'[2]PGD'!K20</f>
        <v>2075</v>
      </c>
      <c r="C18" t="s">
        <v>161</v>
      </c>
    </row>
    <row r="19" spans="1:3" ht="15.75">
      <c r="A19" t="s">
        <v>162</v>
      </c>
      <c r="B19" s="152">
        <f>'[2]PGD'!K21</f>
        <v>2020.1933333333334</v>
      </c>
      <c r="C19" t="s">
        <v>163</v>
      </c>
    </row>
    <row r="20" spans="1:3" ht="15.75">
      <c r="A20" t="s">
        <v>164</v>
      </c>
      <c r="B20" s="152">
        <f>'[2]PGD'!K19</f>
        <v>2075</v>
      </c>
      <c r="C20" t="s">
        <v>165</v>
      </c>
    </row>
    <row r="21" spans="1:3" ht="15.75">
      <c r="A21" s="15" t="s">
        <v>166</v>
      </c>
      <c r="C21" t="s">
        <v>167</v>
      </c>
    </row>
    <row r="22" spans="1:3" ht="15.75">
      <c r="A22" s="15" t="s">
        <v>168</v>
      </c>
      <c r="C22" t="s">
        <v>169</v>
      </c>
    </row>
    <row r="23" spans="1:3" ht="15.75">
      <c r="A23" s="15" t="s">
        <v>170</v>
      </c>
      <c r="C23" t="s">
        <v>171</v>
      </c>
    </row>
    <row r="24" spans="1:3" ht="15.75">
      <c r="A24" t="s">
        <v>172</v>
      </c>
      <c r="B24" t="str">
        <f>IF(EXACT(K28,"NO"),"DR","ET")</f>
        <v>ET</v>
      </c>
      <c r="C24" t="s">
        <v>173</v>
      </c>
    </row>
    <row r="25" spans="1:3" ht="15.75">
      <c r="A25" s="153" t="s">
        <v>174</v>
      </c>
      <c r="B25" s="153" t="s">
        <v>175</v>
      </c>
      <c r="C25" s="153" t="s">
        <v>176</v>
      </c>
    </row>
    <row r="26" spans="1:3" ht="15.75">
      <c r="A26" s="153" t="s">
        <v>177</v>
      </c>
      <c r="B26" s="153" t="s">
        <v>178</v>
      </c>
      <c r="C26" s="153" t="s">
        <v>179</v>
      </c>
    </row>
    <row r="27" spans="1:3" ht="15.75">
      <c r="A27" s="153" t="s">
        <v>180</v>
      </c>
      <c r="B27" s="153"/>
      <c r="C27" s="153" t="s">
        <v>181</v>
      </c>
    </row>
    <row r="28" spans="1:3" ht="15.75">
      <c r="A28" s="153" t="s">
        <v>182</v>
      </c>
      <c r="B28" s="153" t="s">
        <v>178</v>
      </c>
      <c r="C28" s="153" t="s">
        <v>183</v>
      </c>
    </row>
    <row r="29" spans="1:3" ht="15.75">
      <c r="A29" s="153" t="s">
        <v>184</v>
      </c>
      <c r="B29" s="153"/>
      <c r="C29" s="153" t="s">
        <v>185</v>
      </c>
    </row>
    <row r="30" spans="1:3" ht="15.75">
      <c r="A30" t="s">
        <v>186</v>
      </c>
      <c r="C30" t="s">
        <v>187</v>
      </c>
    </row>
    <row r="31" spans="1:3" ht="15.75">
      <c r="A31" t="s">
        <v>188</v>
      </c>
      <c r="C31" t="s">
        <v>189</v>
      </c>
    </row>
    <row r="32" spans="1:3" ht="15.75">
      <c r="A32" t="s">
        <v>190</v>
      </c>
      <c r="C32" t="s">
        <v>191</v>
      </c>
    </row>
    <row r="33" spans="1:3" ht="15.75">
      <c r="A33" t="s">
        <v>192</v>
      </c>
      <c r="C33" t="s">
        <v>193</v>
      </c>
    </row>
    <row r="34" spans="1:3" ht="15.75">
      <c r="A34" s="153" t="s">
        <v>194</v>
      </c>
      <c r="B34" s="153" t="s">
        <v>195</v>
      </c>
      <c r="C34" s="153" t="s">
        <v>196</v>
      </c>
    </row>
    <row r="35" spans="1:3" ht="15.75">
      <c r="A35" s="153" t="s">
        <v>197</v>
      </c>
      <c r="B35" s="153" t="s">
        <v>198</v>
      </c>
      <c r="C35" s="153" t="s">
        <v>199</v>
      </c>
    </row>
    <row r="36" spans="1:3" ht="15.75">
      <c r="A36" s="153" t="s">
        <v>200</v>
      </c>
      <c r="B36" s="153" t="s">
        <v>178</v>
      </c>
      <c r="C36" s="153" t="s">
        <v>201</v>
      </c>
    </row>
    <row r="37" spans="1:3" ht="15.75">
      <c r="A37" s="153" t="s">
        <v>202</v>
      </c>
      <c r="B37" s="153" t="s">
        <v>175</v>
      </c>
      <c r="C37" s="153" t="s">
        <v>203</v>
      </c>
    </row>
    <row r="38" spans="1:3" ht="15.75">
      <c r="A38" s="153" t="s">
        <v>204</v>
      </c>
      <c r="B38" s="153"/>
      <c r="C38" s="153" t="s">
        <v>205</v>
      </c>
    </row>
    <row r="39" ht="15.75">
      <c r="A39" t="s">
        <v>206</v>
      </c>
    </row>
    <row r="40" ht="15.75">
      <c r="A40" t="s">
        <v>207</v>
      </c>
    </row>
    <row r="41" spans="1:3" ht="15.75">
      <c r="A41" t="s">
        <v>208</v>
      </c>
      <c r="B41" t="str">
        <f>'[2]PGD'!$F$4</f>
        <v>COV-46-10-5-4</v>
      </c>
      <c r="C41" t="s">
        <v>209</v>
      </c>
    </row>
    <row r="42" spans="1:3" ht="15.75">
      <c r="A42" t="s">
        <v>210</v>
      </c>
      <c r="B42">
        <f>'[2]PGD'!$H$4</f>
        <v>1</v>
      </c>
      <c r="C42" t="s">
        <v>211</v>
      </c>
    </row>
    <row r="43" spans="1:3" ht="15.75">
      <c r="A43" t="s">
        <v>212</v>
      </c>
      <c r="B43">
        <f>'[2]PGD'!$C$4</f>
        <v>2012</v>
      </c>
      <c r="C43" t="s">
        <v>213</v>
      </c>
    </row>
    <row r="44" spans="1:3" ht="15.75">
      <c r="A44" t="s">
        <v>214</v>
      </c>
      <c r="B44" t="e">
        <f>'[2]O1'!A9</f>
        <v>#REF!</v>
      </c>
      <c r="C44" t="s">
        <v>215</v>
      </c>
    </row>
    <row r="45" spans="1:3" ht="15.75">
      <c r="A45" t="s">
        <v>216</v>
      </c>
      <c r="B45" t="e">
        <f>SUBSTITUTE(ROUND('[2]O1'!#REF!,6),",",".")</f>
        <v>#REF!</v>
      </c>
      <c r="C45" t="s">
        <v>217</v>
      </c>
    </row>
    <row r="46" spans="1:3" ht="15.75">
      <c r="A46" t="s">
        <v>218</v>
      </c>
      <c r="B46" t="e">
        <f>SUBSTITUTE(ROUND('[2]O1'!I8,6),",",".")</f>
        <v>#REF!</v>
      </c>
      <c r="C46" t="s">
        <v>219</v>
      </c>
    </row>
    <row r="47" spans="1:3" ht="15.75">
      <c r="A47" t="s">
        <v>220</v>
      </c>
      <c r="B47" t="e">
        <f>IF('[2]O1'!#REF!="si","S",IF('[2]O1'!#REF!="NO","N",""))</f>
        <v>#REF!</v>
      </c>
      <c r="C47" t="s">
        <v>221</v>
      </c>
    </row>
    <row r="48" spans="1:3" ht="15.75">
      <c r="A48" t="s">
        <v>222</v>
      </c>
      <c r="C48" t="s">
        <v>223</v>
      </c>
    </row>
    <row r="49" spans="1:3" ht="15.75">
      <c r="A49" t="s">
        <v>224</v>
      </c>
      <c r="B49" t="e">
        <f>SUBSTITUTE(ROUND('[2]O1'!I43,6),",",".")</f>
        <v>#REF!</v>
      </c>
      <c r="C49" t="s">
        <v>225</v>
      </c>
    </row>
    <row r="50" spans="1:3" ht="15.75">
      <c r="A50" t="s">
        <v>226</v>
      </c>
      <c r="B50" t="e">
        <f>IF('[2]O1'!N43="si","S",IF('[2]O1'!N43="NO","N",""))</f>
        <v>#REF!</v>
      </c>
      <c r="C50" t="s">
        <v>227</v>
      </c>
    </row>
    <row r="51" spans="1:3" ht="15.75">
      <c r="A51" t="s">
        <v>228</v>
      </c>
      <c r="C51" t="s">
        <v>229</v>
      </c>
    </row>
    <row r="52" spans="1:3" ht="15.75">
      <c r="A52" t="s">
        <v>230</v>
      </c>
      <c r="C52" t="s">
        <v>231</v>
      </c>
    </row>
    <row r="53" spans="1:3" ht="15.75">
      <c r="A53" t="s">
        <v>232</v>
      </c>
      <c r="C53" t="s">
        <v>233</v>
      </c>
    </row>
    <row r="54" ht="15.75">
      <c r="A54" t="s">
        <v>234</v>
      </c>
    </row>
    <row r="55" ht="15.75">
      <c r="A55" t="s">
        <v>235</v>
      </c>
    </row>
    <row r="56" ht="15.75">
      <c r="A56" t="s">
        <v>236</v>
      </c>
    </row>
    <row r="57" ht="15.75">
      <c r="A57" t="s">
        <v>237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1:B2"/>
  <sheetViews>
    <sheetView zoomScalePageLayoutView="0" workbookViewId="0" topLeftCell="A1">
      <selection activeCell="A2" sqref="A2:B2"/>
    </sheetView>
  </sheetViews>
  <sheetFormatPr defaultColWidth="11.00390625" defaultRowHeight="15"/>
  <sheetData>
    <row r="1" ht="15.75">
      <c r="A1" t="s">
        <v>264</v>
      </c>
    </row>
    <row r="2" spans="1:2" ht="21" thickBot="1">
      <c r="A2" s="252" t="s">
        <v>245</v>
      </c>
      <c r="B2" s="255">
        <v>1</v>
      </c>
    </row>
    <row r="3" ht="16.5" thickTop="1"/>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Hoja15">
    <tabColor theme="0"/>
    <pageSetUpPr fitToPage="1"/>
  </sheetPr>
  <dimension ref="A2:M39"/>
  <sheetViews>
    <sheetView showGridLines="0" showZeros="0" view="pageBreakPreview" zoomScale="75" zoomScaleSheetLayoutView="75" zoomScalePageLayoutView="75" workbookViewId="0" topLeftCell="A16">
      <selection activeCell="J25" sqref="J25"/>
    </sheetView>
  </sheetViews>
  <sheetFormatPr defaultColWidth="11.00390625" defaultRowHeight="15"/>
  <cols>
    <col min="1" max="1" width="8.00390625" style="0" customWidth="1"/>
    <col min="2" max="2" width="16.375" style="0" customWidth="1"/>
    <col min="3" max="3" width="13.125" style="0" customWidth="1"/>
    <col min="6" max="6" width="16.875" style="0" customWidth="1"/>
    <col min="7" max="7" width="17.50390625" style="0" customWidth="1"/>
    <col min="9" max="9" width="12.00390625" style="0" customWidth="1"/>
    <col min="10" max="10" width="13.125" style="0" bestFit="1" customWidth="1"/>
    <col min="11" max="11" width="22.375" style="0" customWidth="1"/>
    <col min="12" max="13" width="0" style="0" hidden="1" customWidth="1"/>
  </cols>
  <sheetData>
    <row r="1" ht="104.25" customHeight="1"/>
    <row r="2" spans="1:13" s="123" customFormat="1" ht="33" customHeight="1">
      <c r="A2" s="378" t="s">
        <v>82</v>
      </c>
      <c r="B2" s="378"/>
      <c r="C2" s="374"/>
      <c r="D2" s="375"/>
      <c r="E2" s="375"/>
      <c r="F2" s="375"/>
      <c r="G2" s="375"/>
      <c r="H2" s="375"/>
      <c r="I2" s="375"/>
      <c r="J2" s="375"/>
      <c r="K2" s="376"/>
      <c r="L2"/>
      <c r="M2" s="254"/>
    </row>
    <row r="3" spans="1:13" s="123" customFormat="1" ht="41.25" customHeight="1">
      <c r="A3" s="378" t="s">
        <v>83</v>
      </c>
      <c r="B3" s="378"/>
      <c r="C3" s="379"/>
      <c r="D3" s="380"/>
      <c r="E3" s="380"/>
      <c r="F3" s="381"/>
      <c r="G3" s="382" t="s">
        <v>255</v>
      </c>
      <c r="H3" s="377"/>
      <c r="I3" s="377"/>
      <c r="J3" s="383"/>
      <c r="K3" s="384"/>
      <c r="M3" s="123" t="s">
        <v>256</v>
      </c>
    </row>
    <row r="4" spans="1:13" s="123" customFormat="1" ht="34.5" customHeight="1">
      <c r="A4" s="401" t="s">
        <v>98</v>
      </c>
      <c r="B4" s="401"/>
      <c r="C4" s="401"/>
      <c r="D4" s="401"/>
      <c r="E4" s="401"/>
      <c r="F4" s="248"/>
      <c r="G4" s="377">
        <f>IF(F4=$M$3,"Código de la Autorización Ambiental integrada","")</f>
      </c>
      <c r="H4" s="377"/>
      <c r="I4" s="377"/>
      <c r="J4" s="377"/>
      <c r="K4" s="249"/>
      <c r="M4" s="123" t="s">
        <v>257</v>
      </c>
    </row>
    <row r="5" spans="1:11" ht="38.25" customHeight="1" thickBot="1">
      <c r="A5" s="167"/>
      <c r="B5" s="250" t="s">
        <v>79</v>
      </c>
      <c r="C5" s="251"/>
      <c r="D5" s="167"/>
      <c r="E5" s="167"/>
      <c r="F5" s="167"/>
      <c r="G5" s="167"/>
      <c r="H5" s="167"/>
      <c r="I5" s="253" t="s">
        <v>244</v>
      </c>
      <c r="J5" s="388"/>
      <c r="K5" s="389"/>
    </row>
    <row r="6" spans="1:13" s="116" customFormat="1" ht="18.75" customHeight="1" thickTop="1">
      <c r="A6" s="396" t="s">
        <v>80</v>
      </c>
      <c r="B6" s="396"/>
      <c r="C6" s="372">
        <v>5</v>
      </c>
      <c r="D6" s="397" t="s">
        <v>90</v>
      </c>
      <c r="E6" s="390" t="s">
        <v>125</v>
      </c>
      <c r="F6" s="390"/>
      <c r="G6" s="390"/>
      <c r="H6" s="390"/>
      <c r="I6" s="390"/>
      <c r="J6" s="390"/>
      <c r="K6" s="390"/>
      <c r="L6" s="130"/>
      <c r="M6" s="130"/>
    </row>
    <row r="7" spans="1:13" s="116" customFormat="1" ht="33.75" customHeight="1">
      <c r="A7" s="396"/>
      <c r="B7" s="396"/>
      <c r="C7" s="373"/>
      <c r="D7" s="397"/>
      <c r="E7" s="390"/>
      <c r="F7" s="390"/>
      <c r="G7" s="390"/>
      <c r="H7" s="390"/>
      <c r="I7" s="390"/>
      <c r="J7" s="390"/>
      <c r="K7" s="390"/>
      <c r="L7" s="130">
        <v>2000</v>
      </c>
      <c r="M7" s="130"/>
    </row>
    <row r="8" spans="1:13" s="116" customFormat="1" ht="19.5">
      <c r="A8" s="130"/>
      <c r="B8" s="127"/>
      <c r="C8" s="130"/>
      <c r="D8" s="130"/>
      <c r="E8" s="130"/>
      <c r="F8" s="130"/>
      <c r="G8" s="130"/>
      <c r="H8" s="130"/>
      <c r="I8" s="132"/>
      <c r="J8" s="132"/>
      <c r="K8" s="132"/>
      <c r="L8" s="130">
        <v>10000</v>
      </c>
      <c r="M8" s="130"/>
    </row>
    <row r="9" spans="1:13" s="116" customFormat="1" ht="19.5">
      <c r="A9" s="130"/>
      <c r="B9" s="27" t="s">
        <v>81</v>
      </c>
      <c r="C9" s="127"/>
      <c r="D9" s="127"/>
      <c r="E9" s="127"/>
      <c r="F9" s="127"/>
      <c r="G9" s="127"/>
      <c r="H9" s="27"/>
      <c r="I9" s="130"/>
      <c r="J9" s="130"/>
      <c r="K9" s="137" t="s">
        <v>25</v>
      </c>
      <c r="L9" s="130"/>
      <c r="M9" s="130"/>
    </row>
    <row r="10" spans="1:13" s="116" customFormat="1" ht="17.25" customHeight="1">
      <c r="A10" s="130"/>
      <c r="B10" s="127"/>
      <c r="C10" s="135"/>
      <c r="D10" s="130"/>
      <c r="E10" s="130"/>
      <c r="F10" s="130"/>
      <c r="G10" s="127"/>
      <c r="H10" s="27"/>
      <c r="I10" s="130"/>
      <c r="J10" s="130"/>
      <c r="K10" s="138" t="s">
        <v>24</v>
      </c>
      <c r="L10" s="130"/>
      <c r="M10" s="130"/>
    </row>
    <row r="11" spans="1:13" s="116" customFormat="1" ht="19.5" customHeight="1">
      <c r="A11" s="130"/>
      <c r="B11" s="130"/>
      <c r="C11" s="412"/>
      <c r="D11" s="413"/>
      <c r="E11" s="413"/>
      <c r="F11" s="413"/>
      <c r="G11" s="413"/>
      <c r="H11" s="413"/>
      <c r="I11" s="413"/>
      <c r="J11" s="414"/>
      <c r="K11" s="136"/>
      <c r="L11" s="130"/>
      <c r="M11" s="130"/>
    </row>
    <row r="12" spans="1:13" s="116" customFormat="1" ht="19.5" customHeight="1">
      <c r="A12" s="130"/>
      <c r="B12" s="130"/>
      <c r="C12" s="412"/>
      <c r="D12" s="413"/>
      <c r="E12" s="413"/>
      <c r="F12" s="413"/>
      <c r="G12" s="413"/>
      <c r="H12" s="413"/>
      <c r="I12" s="413"/>
      <c r="J12" s="414"/>
      <c r="K12" s="136"/>
      <c r="L12" s="130"/>
      <c r="M12" s="130"/>
    </row>
    <row r="13" spans="1:13" s="116" customFormat="1" ht="20.25" customHeight="1" thickBot="1">
      <c r="A13" s="131"/>
      <c r="B13" s="133"/>
      <c r="C13" s="133"/>
      <c r="D13" s="133"/>
      <c r="E13" s="133"/>
      <c r="F13" s="131"/>
      <c r="G13" s="131"/>
      <c r="H13" s="131"/>
      <c r="I13" s="131"/>
      <c r="J13" s="131"/>
      <c r="K13" s="131"/>
      <c r="L13" s="130"/>
      <c r="M13" s="130"/>
    </row>
    <row r="14" spans="4:13" ht="19.5" customHeight="1">
      <c r="D14" s="206" t="s">
        <v>86</v>
      </c>
      <c r="E14" s="50"/>
      <c r="L14" s="2"/>
      <c r="M14" s="2"/>
    </row>
    <row r="15" spans="1:13" s="116" customFormat="1" ht="44.25" customHeight="1">
      <c r="A15" s="398" t="s">
        <v>67</v>
      </c>
      <c r="B15" s="394" t="s">
        <v>258</v>
      </c>
      <c r="C15" s="395"/>
      <c r="D15" s="237">
        <f>'I1'!N3</f>
        <v>0</v>
      </c>
      <c r="E15" s="126"/>
      <c r="L15" s="130"/>
      <c r="M15" s="130"/>
    </row>
    <row r="16" spans="1:11" s="116" customFormat="1" ht="19.5">
      <c r="A16" s="399"/>
      <c r="B16" s="256" t="s">
        <v>241</v>
      </c>
      <c r="C16" s="125">
        <f>'I1'!N7</f>
        <v>0</v>
      </c>
      <c r="D16" s="238"/>
      <c r="E16" s="126"/>
      <c r="F16" s="158"/>
      <c r="G16" s="158"/>
      <c r="H16" s="177"/>
      <c r="I16" s="177"/>
      <c r="J16" s="177"/>
      <c r="K16" s="126"/>
    </row>
    <row r="17" spans="1:11" s="116" customFormat="1" ht="30.75">
      <c r="A17" s="399"/>
      <c r="B17" s="256" t="s">
        <v>276</v>
      </c>
      <c r="C17" s="125">
        <f>'I1'!N40</f>
        <v>0</v>
      </c>
      <c r="D17" s="238"/>
      <c r="E17" s="126"/>
      <c r="F17" s="158"/>
      <c r="G17" s="158"/>
      <c r="H17" s="177"/>
      <c r="I17" s="177"/>
      <c r="J17" s="177"/>
      <c r="K17" s="201"/>
    </row>
    <row r="18" spans="1:11" s="116" customFormat="1" ht="19.5">
      <c r="A18" s="400"/>
      <c r="B18" s="256" t="s">
        <v>242</v>
      </c>
      <c r="C18" s="125">
        <f>'I1'!N59</f>
        <v>0</v>
      </c>
      <c r="D18" s="238"/>
      <c r="E18" s="126"/>
      <c r="F18" s="158"/>
      <c r="G18" s="158"/>
      <c r="H18" s="177"/>
      <c r="I18" s="177"/>
      <c r="J18" s="177"/>
      <c r="K18" s="126"/>
    </row>
    <row r="19" spans="1:11" s="116" customFormat="1" ht="33">
      <c r="A19" s="200" t="s">
        <v>37</v>
      </c>
      <c r="B19" s="394" t="s">
        <v>263</v>
      </c>
      <c r="C19" s="395"/>
      <c r="D19" s="237">
        <f>'I2'!M3</f>
        <v>0</v>
      </c>
      <c r="E19" s="127"/>
      <c r="F19" s="404" t="s">
        <v>246</v>
      </c>
      <c r="G19" s="405"/>
      <c r="H19" s="385" t="s">
        <v>71</v>
      </c>
      <c r="I19" s="386"/>
      <c r="J19" s="387"/>
      <c r="K19" s="125">
        <f>D15+D19</f>
        <v>0</v>
      </c>
    </row>
    <row r="20" spans="1:11" s="116" customFormat="1" ht="44.25" customHeight="1">
      <c r="A20" s="398" t="s">
        <v>38</v>
      </c>
      <c r="B20" s="394" t="s">
        <v>39</v>
      </c>
      <c r="C20" s="395"/>
      <c r="D20" s="237">
        <f>'O1'!T3</f>
        <v>0</v>
      </c>
      <c r="E20" s="128"/>
      <c r="F20" s="404" t="s">
        <v>247</v>
      </c>
      <c r="G20" s="405"/>
      <c r="H20" s="385" t="s">
        <v>72</v>
      </c>
      <c r="I20" s="386"/>
      <c r="J20" s="387"/>
      <c r="K20" s="125">
        <f>D15-D27</f>
        <v>0</v>
      </c>
    </row>
    <row r="21" spans="1:11" s="116" customFormat="1" ht="26.25">
      <c r="A21" s="399"/>
      <c r="B21" s="256" t="s">
        <v>241</v>
      </c>
      <c r="C21" s="125">
        <f>'O1'!T6</f>
        <v>0</v>
      </c>
      <c r="D21" s="238"/>
      <c r="E21" s="128"/>
      <c r="F21" s="404" t="s">
        <v>248</v>
      </c>
      <c r="G21" s="405"/>
      <c r="H21" s="391" t="s">
        <v>73</v>
      </c>
      <c r="I21" s="392"/>
      <c r="J21" s="393"/>
      <c r="K21" s="125">
        <f>D15-D20-D24-D25-D26-D27</f>
        <v>0</v>
      </c>
    </row>
    <row r="22" spans="1:11" s="116" customFormat="1" ht="30.75">
      <c r="A22" s="399"/>
      <c r="B22" s="256" t="s">
        <v>276</v>
      </c>
      <c r="C22" s="125">
        <f>'O1'!T34</f>
        <v>0</v>
      </c>
      <c r="D22" s="238"/>
      <c r="E22" s="128"/>
      <c r="F22" s="404" t="s">
        <v>68</v>
      </c>
      <c r="G22" s="405"/>
      <c r="H22" s="391" t="s">
        <v>70</v>
      </c>
      <c r="I22" s="392"/>
      <c r="J22" s="393"/>
      <c r="K22" s="186">
        <f>IF(D15+D19&gt;0,K21/(D15+D19),0)</f>
        <v>0</v>
      </c>
    </row>
    <row r="23" spans="1:11" s="116" customFormat="1" ht="26.25">
      <c r="A23" s="400"/>
      <c r="B23" s="256" t="s">
        <v>242</v>
      </c>
      <c r="C23" s="125">
        <f>'O1'!T51</f>
        <v>0</v>
      </c>
      <c r="D23" s="238"/>
      <c r="E23" s="128"/>
      <c r="F23" s="404" t="s">
        <v>249</v>
      </c>
      <c r="G23" s="405"/>
      <c r="H23" s="391" t="s">
        <v>69</v>
      </c>
      <c r="I23" s="392"/>
      <c r="J23" s="393"/>
      <c r="K23" s="125">
        <f>K21+D20</f>
        <v>0</v>
      </c>
    </row>
    <row r="24" spans="1:5" s="116" customFormat="1" ht="48.75" customHeight="1">
      <c r="A24" s="200" t="s">
        <v>40</v>
      </c>
      <c r="B24" s="394" t="s">
        <v>259</v>
      </c>
      <c r="C24" s="395"/>
      <c r="D24" s="237">
        <f>'O5'!L3</f>
        <v>0</v>
      </c>
      <c r="E24" s="127"/>
    </row>
    <row r="25" spans="1:5" s="116" customFormat="1" ht="44.25" customHeight="1" thickBot="1">
      <c r="A25" s="200" t="s">
        <v>41</v>
      </c>
      <c r="B25" s="394" t="s">
        <v>42</v>
      </c>
      <c r="C25" s="395"/>
      <c r="D25" s="237">
        <f>'O6'!I3</f>
        <v>0</v>
      </c>
      <c r="E25" s="127"/>
    </row>
    <row r="26" spans="1:11" s="116" customFormat="1" ht="44.25" customHeight="1">
      <c r="A26" s="200" t="s">
        <v>43</v>
      </c>
      <c r="B26" s="394" t="s">
        <v>260</v>
      </c>
      <c r="C26" s="395"/>
      <c r="D26" s="237">
        <f>'O7'!K4</f>
        <v>0</v>
      </c>
      <c r="E26" s="127"/>
      <c r="G26" s="415" t="s">
        <v>50</v>
      </c>
      <c r="H26" s="416"/>
      <c r="I26" s="416"/>
      <c r="J26" s="416"/>
      <c r="K26" s="417"/>
    </row>
    <row r="27" spans="1:11" s="116" customFormat="1" ht="44.25" customHeight="1">
      <c r="A27" s="200" t="s">
        <v>44</v>
      </c>
      <c r="B27" s="394" t="s">
        <v>45</v>
      </c>
      <c r="C27" s="395"/>
      <c r="D27" s="237">
        <f>'O8'!L3</f>
        <v>0</v>
      </c>
      <c r="E27" s="127"/>
      <c r="G27" s="178" t="str">
        <f>IF(K20&lt;L7,"No se supera el umbral de consumo para esta actividad",0)</f>
        <v>No se supera el umbral de consumo para esta actividad</v>
      </c>
      <c r="H27" s="179"/>
      <c r="I27" s="179"/>
      <c r="J27" s="179"/>
      <c r="K27" s="180"/>
    </row>
    <row r="28" spans="1:11" s="116" customFormat="1" ht="44.25" customHeight="1">
      <c r="A28" s="184"/>
      <c r="B28" s="185"/>
      <c r="C28" s="185"/>
      <c r="D28" s="126"/>
      <c r="G28" s="178" t="str">
        <f>IF(K20=0,"No se han introducido datos de consumo","")</f>
        <v>No se han introducido datos de consumo</v>
      </c>
      <c r="H28" s="179"/>
      <c r="I28" s="179"/>
      <c r="J28" s="179"/>
      <c r="K28" s="180"/>
    </row>
    <row r="29" spans="1:11" s="116" customFormat="1" ht="57" customHeight="1">
      <c r="A29" s="184"/>
      <c r="B29" s="185"/>
      <c r="C29" s="185"/>
      <c r="D29" s="126"/>
      <c r="G29" s="406">
        <f>IF(C17+C18&gt;1000,"Debe presentar un Plan de Gestión de Disolventes para la actividad 4-Limpieza de superficies utilizando compuestos especificados en el apartado 1 del artículo 5( &gt;1 t)",0)</f>
        <v>0</v>
      </c>
      <c r="H29" s="407"/>
      <c r="I29" s="407"/>
      <c r="J29" s="407"/>
      <c r="K29" s="408"/>
    </row>
    <row r="30" spans="7:11" s="116" customFormat="1" ht="44.25" customHeight="1">
      <c r="G30" s="303" t="s">
        <v>51</v>
      </c>
      <c r="H30" s="130"/>
      <c r="I30" s="181">
        <f>IF($D$20&gt;0,IF(SUM('O1'!W8:W71)&gt;=1,"NO","SI"),"")</f>
      </c>
      <c r="J30" s="130" t="str">
        <f>IF(D20=0,"No hay datos de emisiones canalizadas","")</f>
        <v>No hay datos de emisiones canalizadas</v>
      </c>
      <c r="K30" s="182"/>
    </row>
    <row r="31" spans="1:11" s="116" customFormat="1" ht="44.25" customHeight="1" thickBot="1">
      <c r="A31" s="305" t="s">
        <v>103</v>
      </c>
      <c r="B31" s="302"/>
      <c r="C31" s="199">
        <f>IF(K20&gt;L8,0.15,0.2)</f>
        <v>0.2</v>
      </c>
      <c r="D31" s="116" t="s">
        <v>243</v>
      </c>
      <c r="G31" s="304" t="s">
        <v>52</v>
      </c>
      <c r="H31" s="131"/>
      <c r="I31" s="183">
        <f>IF(K22&gt;0,IF(K22&gt;C31,"NO","SI"),"")</f>
      </c>
      <c r="J31" s="402" t="str">
        <f>IF(K21=0,"no hay datos",IF(K22&lt;0,"error datos, las emisiones difusas no pueden ser negativas",""))</f>
        <v>no hay datos</v>
      </c>
      <c r="K31" s="403"/>
    </row>
    <row r="32" spans="1:13" s="129" customFormat="1" ht="25.5" customHeight="1" thickBot="1">
      <c r="A32" s="267"/>
      <c r="B32" s="267"/>
      <c r="C32" s="268"/>
      <c r="D32" s="133"/>
      <c r="E32" s="133"/>
      <c r="F32" s="133"/>
      <c r="G32" s="133"/>
      <c r="H32" s="133"/>
      <c r="I32" s="133"/>
      <c r="J32" s="133"/>
      <c r="K32" s="133"/>
      <c r="L32" s="127"/>
      <c r="M32" s="127"/>
    </row>
    <row r="33" spans="1:13" s="129" customFormat="1" ht="37.5" customHeight="1">
      <c r="A33" s="310" t="s">
        <v>120</v>
      </c>
      <c r="B33" s="278"/>
      <c r="C33" s="278"/>
      <c r="D33" s="278"/>
      <c r="E33" s="278"/>
      <c r="F33" s="278"/>
      <c r="G33" s="278"/>
      <c r="H33" s="278"/>
      <c r="I33" s="278"/>
      <c r="J33" s="279"/>
      <c r="K33" s="280"/>
      <c r="L33" s="127"/>
      <c r="M33" s="127"/>
    </row>
    <row r="34" spans="1:13" s="129" customFormat="1" ht="37.5" customHeight="1">
      <c r="A34" s="149"/>
      <c r="B34" s="135" t="s">
        <v>121</v>
      </c>
      <c r="C34" s="127"/>
      <c r="D34" s="202"/>
      <c r="E34" s="203"/>
      <c r="F34" s="203"/>
      <c r="G34" s="203"/>
      <c r="H34" s="203"/>
      <c r="I34" s="203"/>
      <c r="J34" s="204"/>
      <c r="K34" s="205"/>
      <c r="L34" s="127"/>
      <c r="M34" s="127"/>
    </row>
    <row r="35" spans="1:13" s="129" customFormat="1" ht="37.5" customHeight="1" thickBot="1">
      <c r="A35" s="281"/>
      <c r="B35" s="282" t="s">
        <v>122</v>
      </c>
      <c r="C35" s="133"/>
      <c r="D35" s="283"/>
      <c r="E35" s="284"/>
      <c r="F35" s="285" t="s">
        <v>123</v>
      </c>
      <c r="G35" s="286"/>
      <c r="H35" s="287"/>
      <c r="I35" s="287"/>
      <c r="J35" s="288"/>
      <c r="K35" s="289"/>
      <c r="L35" s="127"/>
      <c r="M35" s="127"/>
    </row>
    <row r="36" spans="1:11" ht="64.5" customHeight="1" thickBot="1">
      <c r="A36" s="309" t="s">
        <v>261</v>
      </c>
      <c r="B36" s="274"/>
      <c r="C36" s="275"/>
      <c r="D36" s="276"/>
      <c r="E36" s="269"/>
      <c r="F36" s="269"/>
      <c r="G36" s="276"/>
      <c r="H36" s="269"/>
      <c r="I36" s="269"/>
      <c r="J36" s="269"/>
      <c r="K36" s="277"/>
    </row>
    <row r="37" spans="1:11" ht="37.5" customHeight="1">
      <c r="A37" s="409" t="s">
        <v>104</v>
      </c>
      <c r="B37" s="410"/>
      <c r="C37" s="410"/>
      <c r="D37" s="410"/>
      <c r="E37" s="410"/>
      <c r="F37" s="410"/>
      <c r="G37" s="410"/>
      <c r="H37" s="410"/>
      <c r="I37" s="410"/>
      <c r="J37" s="410"/>
      <c r="K37" s="411"/>
    </row>
    <row r="38" spans="1:11" ht="37.5" customHeight="1">
      <c r="A38" s="271" t="s">
        <v>3</v>
      </c>
      <c r="B38" s="257"/>
      <c r="C38" s="258"/>
      <c r="D38" s="259"/>
      <c r="E38" s="259"/>
      <c r="F38" s="260"/>
      <c r="G38" s="270" t="s">
        <v>262</v>
      </c>
      <c r="H38" s="261"/>
      <c r="I38" s="262"/>
      <c r="J38" s="262"/>
      <c r="K38" s="263"/>
    </row>
    <row r="39" spans="1:11" ht="37.5" customHeight="1" thickBot="1">
      <c r="A39" s="272"/>
      <c r="B39" s="273"/>
      <c r="C39" s="273"/>
      <c r="D39" s="273"/>
      <c r="E39" s="273"/>
      <c r="F39" s="273"/>
      <c r="G39" s="273"/>
      <c r="H39" s="264"/>
      <c r="I39" s="265"/>
      <c r="J39" s="265"/>
      <c r="K39" s="266"/>
    </row>
  </sheetData>
  <sheetProtection/>
  <mergeCells count="38">
    <mergeCell ref="B26:C26"/>
    <mergeCell ref="G29:K29"/>
    <mergeCell ref="A37:K37"/>
    <mergeCell ref="C11:J11"/>
    <mergeCell ref="C12:J12"/>
    <mergeCell ref="B27:C27"/>
    <mergeCell ref="H22:J22"/>
    <mergeCell ref="G26:K26"/>
    <mergeCell ref="F23:G23"/>
    <mergeCell ref="B19:C19"/>
    <mergeCell ref="B25:C25"/>
    <mergeCell ref="A4:E4"/>
    <mergeCell ref="J31:K31"/>
    <mergeCell ref="F22:G22"/>
    <mergeCell ref="F21:G21"/>
    <mergeCell ref="F20:G20"/>
    <mergeCell ref="F19:G19"/>
    <mergeCell ref="B24:C24"/>
    <mergeCell ref="H20:J20"/>
    <mergeCell ref="H21:J21"/>
    <mergeCell ref="H19:J19"/>
    <mergeCell ref="J5:K5"/>
    <mergeCell ref="E6:K7"/>
    <mergeCell ref="H23:J23"/>
    <mergeCell ref="B15:C15"/>
    <mergeCell ref="B20:C20"/>
    <mergeCell ref="A6:B7"/>
    <mergeCell ref="D6:D7"/>
    <mergeCell ref="A15:A18"/>
    <mergeCell ref="A20:A23"/>
    <mergeCell ref="C6:C7"/>
    <mergeCell ref="C2:K2"/>
    <mergeCell ref="G4:J4"/>
    <mergeCell ref="A2:B2"/>
    <mergeCell ref="A3:B3"/>
    <mergeCell ref="C3:F3"/>
    <mergeCell ref="G3:I3"/>
    <mergeCell ref="J3:K3"/>
  </mergeCells>
  <conditionalFormatting sqref="I30 K28">
    <cfRule type="expression" priority="3" dxfId="1" stopIfTrue="1">
      <formula>"NO"</formula>
    </cfRule>
  </conditionalFormatting>
  <conditionalFormatting sqref="K4">
    <cfRule type="expression" priority="1" dxfId="22" stopIfTrue="1">
      <formula>$F$4="SÍ"</formula>
    </cfRule>
  </conditionalFormatting>
  <dataValidations count="1">
    <dataValidation type="list" allowBlank="1" showInputMessage="1" showErrorMessage="1" sqref="F4">
      <formula1>$M$3:$M$5</formula1>
    </dataValidation>
  </dataValidations>
  <printOptions/>
  <pageMargins left="0.7480314960629921" right="0.7480314960629921" top="0.984251968503937" bottom="0.984251968503937" header="0" footer="0"/>
  <pageSetup fitToHeight="1" fitToWidth="1" horizontalDpi="600" verticalDpi="600" orientation="portrait"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Hoja14">
    <tabColor theme="2" tint="-0.09996999800205231"/>
  </sheetPr>
  <dimension ref="A3:G37"/>
  <sheetViews>
    <sheetView showGridLines="0" view="pageBreakPreview" zoomScale="75" zoomScaleSheetLayoutView="75" zoomScalePageLayoutView="0" workbookViewId="0" topLeftCell="A1">
      <selection activeCell="F25" sqref="F25"/>
    </sheetView>
  </sheetViews>
  <sheetFormatPr defaultColWidth="11.00390625" defaultRowHeight="15"/>
  <cols>
    <col min="1" max="1" width="8.00390625" style="0" customWidth="1"/>
    <col min="3" max="3" width="12.125" style="0" customWidth="1"/>
  </cols>
  <sheetData>
    <row r="3" spans="2:6" ht="20.25" thickBot="1">
      <c r="B3" s="14" t="s">
        <v>19</v>
      </c>
      <c r="C3" s="14"/>
      <c r="D3" s="14"/>
      <c r="E3" s="15"/>
      <c r="F3" s="15"/>
    </row>
    <row r="4" spans="1:7" ht="15.75">
      <c r="A4" s="3"/>
      <c r="B4" s="4"/>
      <c r="C4" s="4"/>
      <c r="D4" s="4"/>
      <c r="E4" s="4"/>
      <c r="F4" s="4"/>
      <c r="G4" s="5"/>
    </row>
    <row r="5" spans="1:7" ht="15.75">
      <c r="A5" s="6"/>
      <c r="B5" s="2"/>
      <c r="C5" s="2"/>
      <c r="D5" s="2"/>
      <c r="E5" s="2"/>
      <c r="F5" s="2"/>
      <c r="G5" s="7"/>
    </row>
    <row r="6" spans="1:7" ht="15.75">
      <c r="A6" s="6"/>
      <c r="B6" s="2"/>
      <c r="C6" s="2"/>
      <c r="D6" s="2"/>
      <c r="E6" s="2"/>
      <c r="F6" s="2"/>
      <c r="G6" s="7"/>
    </row>
    <row r="7" spans="1:7" ht="15.75">
      <c r="A7" s="6"/>
      <c r="B7" s="2"/>
      <c r="C7" s="2"/>
      <c r="D7" s="2"/>
      <c r="E7" s="2"/>
      <c r="F7" s="2"/>
      <c r="G7" s="7"/>
    </row>
    <row r="8" spans="1:7" ht="15.75">
      <c r="A8" s="6"/>
      <c r="B8" s="2"/>
      <c r="C8" s="2"/>
      <c r="D8" s="2"/>
      <c r="E8" s="2"/>
      <c r="F8" s="2"/>
      <c r="G8" s="7"/>
    </row>
    <row r="9" spans="1:7" ht="15.75">
      <c r="A9" s="6"/>
      <c r="B9" s="2"/>
      <c r="C9" s="2"/>
      <c r="D9" s="2"/>
      <c r="E9" s="2"/>
      <c r="F9" s="2"/>
      <c r="G9" s="7"/>
    </row>
    <row r="10" spans="1:7" ht="15.75">
      <c r="A10" s="6"/>
      <c r="B10" s="2"/>
      <c r="C10" s="2"/>
      <c r="D10" s="2"/>
      <c r="E10" s="2"/>
      <c r="F10" s="2"/>
      <c r="G10" s="7"/>
    </row>
    <row r="11" spans="1:7" ht="15.75">
      <c r="A11" s="6"/>
      <c r="B11" s="2"/>
      <c r="C11" s="2"/>
      <c r="D11" s="2"/>
      <c r="E11" s="2"/>
      <c r="F11" s="2"/>
      <c r="G11" s="7"/>
    </row>
    <row r="12" spans="1:7" ht="15.75">
      <c r="A12" s="6"/>
      <c r="B12" s="2"/>
      <c r="C12" s="2"/>
      <c r="D12" s="2"/>
      <c r="E12" s="2"/>
      <c r="F12" s="2"/>
      <c r="G12" s="7"/>
    </row>
    <row r="13" spans="1:7" ht="15.75">
      <c r="A13" s="6"/>
      <c r="B13" s="2"/>
      <c r="C13" s="2"/>
      <c r="D13" s="2"/>
      <c r="E13" s="2"/>
      <c r="F13" s="2"/>
      <c r="G13" s="7"/>
    </row>
    <row r="14" spans="1:7" ht="15.75">
      <c r="A14" s="6"/>
      <c r="B14" s="2"/>
      <c r="C14" s="2"/>
      <c r="D14" s="2"/>
      <c r="E14" s="2"/>
      <c r="F14" s="2"/>
      <c r="G14" s="7"/>
    </row>
    <row r="15" spans="1:7" ht="15.75">
      <c r="A15" s="6"/>
      <c r="B15" s="2"/>
      <c r="C15" s="2"/>
      <c r="D15" s="2"/>
      <c r="E15" s="2"/>
      <c r="F15" s="2"/>
      <c r="G15" s="7"/>
    </row>
    <row r="16" spans="1:7" ht="15.75">
      <c r="A16" s="6"/>
      <c r="B16" s="2"/>
      <c r="C16" s="2"/>
      <c r="D16" s="2"/>
      <c r="E16" s="2"/>
      <c r="F16" s="2"/>
      <c r="G16" s="7"/>
    </row>
    <row r="17" spans="1:7" ht="15.75">
      <c r="A17" s="6"/>
      <c r="B17" s="2"/>
      <c r="C17" s="2"/>
      <c r="D17" s="2"/>
      <c r="E17" s="2"/>
      <c r="F17" s="2"/>
      <c r="G17" s="7"/>
    </row>
    <row r="18" spans="1:7" ht="15.75">
      <c r="A18" s="6"/>
      <c r="B18" s="2"/>
      <c r="C18" s="2"/>
      <c r="D18" s="2"/>
      <c r="E18" s="2"/>
      <c r="F18" s="2"/>
      <c r="G18" s="7"/>
    </row>
    <row r="19" spans="1:7" ht="15.75">
      <c r="A19" s="6"/>
      <c r="B19" s="2"/>
      <c r="C19" s="2"/>
      <c r="D19" s="2"/>
      <c r="E19" s="2"/>
      <c r="F19" s="2"/>
      <c r="G19" s="7"/>
    </row>
    <row r="20" spans="1:7" ht="15.75">
      <c r="A20" s="6"/>
      <c r="B20" s="2"/>
      <c r="C20" s="2"/>
      <c r="D20" s="2"/>
      <c r="E20" s="2"/>
      <c r="F20" s="2"/>
      <c r="G20" s="7"/>
    </row>
    <row r="21" spans="1:7" ht="16.5">
      <c r="A21" s="6"/>
      <c r="B21" s="10"/>
      <c r="C21" s="2"/>
      <c r="D21" s="2"/>
      <c r="E21" s="2"/>
      <c r="F21" s="2"/>
      <c r="G21" s="7"/>
    </row>
    <row r="22" spans="1:7" ht="15.75">
      <c r="A22" s="6"/>
      <c r="B22" s="2"/>
      <c r="C22" s="2"/>
      <c r="D22" s="2"/>
      <c r="E22" s="2"/>
      <c r="F22" s="2"/>
      <c r="G22" s="7"/>
    </row>
    <row r="23" spans="1:7" ht="15.75">
      <c r="A23" s="6"/>
      <c r="B23" s="2"/>
      <c r="C23" s="2"/>
      <c r="D23" s="2"/>
      <c r="E23" s="2"/>
      <c r="F23" s="2"/>
      <c r="G23" s="7"/>
    </row>
    <row r="24" spans="1:7" ht="16.5" thickBot="1">
      <c r="A24" s="8"/>
      <c r="B24" s="1"/>
      <c r="C24" s="1"/>
      <c r="D24" s="1"/>
      <c r="E24" s="1"/>
      <c r="F24" s="1"/>
      <c r="G24" s="9"/>
    </row>
    <row r="25" ht="17.25" thickBot="1">
      <c r="A25" s="12" t="s">
        <v>20</v>
      </c>
    </row>
    <row r="26" spans="1:7" ht="15.75">
      <c r="A26" s="3" t="e">
        <f>#REF!</f>
        <v>#REF!</v>
      </c>
      <c r="B26" s="4"/>
      <c r="C26" s="4"/>
      <c r="D26" s="4"/>
      <c r="E26" s="4"/>
      <c r="F26" s="4"/>
      <c r="G26" s="5"/>
    </row>
    <row r="27" spans="1:7" ht="16.5" thickBot="1">
      <c r="A27" s="8"/>
      <c r="B27" s="1"/>
      <c r="C27" s="1"/>
      <c r="D27" s="1"/>
      <c r="E27" s="1"/>
      <c r="F27" s="1"/>
      <c r="G27" s="9"/>
    </row>
    <row r="28" ht="16.5" thickBot="1"/>
    <row r="29" spans="1:7" ht="15.75">
      <c r="A29" s="3"/>
      <c r="B29" s="4"/>
      <c r="C29" s="4"/>
      <c r="D29" s="4"/>
      <c r="E29" s="4"/>
      <c r="F29" s="4"/>
      <c r="G29" s="5"/>
    </row>
    <row r="30" spans="1:7" ht="16.5" thickBot="1">
      <c r="A30" s="8"/>
      <c r="B30" s="1"/>
      <c r="C30" s="1"/>
      <c r="D30" s="1"/>
      <c r="E30" s="1"/>
      <c r="F30" s="1"/>
      <c r="G30" s="9"/>
    </row>
    <row r="33" ht="16.5">
      <c r="B33" s="12" t="s">
        <v>22</v>
      </c>
    </row>
    <row r="37" ht="16.5">
      <c r="B37" s="12"/>
    </row>
  </sheetData>
  <sheetProtection/>
  <printOptions/>
  <pageMargins left="0.75" right="0.75" top="1" bottom="1" header="0" footer="0"/>
  <pageSetup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P31"/>
  <sheetViews>
    <sheetView showGridLines="0" view="pageBreakPreview" zoomScale="70" zoomScaleNormal="50" zoomScaleSheetLayoutView="70" zoomScalePageLayoutView="0" workbookViewId="0" topLeftCell="A22">
      <selection activeCell="D10" sqref="D10"/>
    </sheetView>
  </sheetViews>
  <sheetFormatPr defaultColWidth="11.00390625" defaultRowHeight="15"/>
  <cols>
    <col min="2" max="2" width="5.25390625" style="0" customWidth="1"/>
  </cols>
  <sheetData>
    <row r="2" ht="78.75" customHeight="1">
      <c r="L2" s="65"/>
    </row>
    <row r="3" spans="1:15" ht="54.75" customHeight="1">
      <c r="A3" s="327" t="s">
        <v>78</v>
      </c>
      <c r="B3" s="327"/>
      <c r="C3" s="327"/>
      <c r="D3" s="327"/>
      <c r="E3" s="327"/>
      <c r="F3" s="327"/>
      <c r="G3" s="327"/>
      <c r="H3" s="327"/>
      <c r="I3" s="327"/>
      <c r="J3" s="327"/>
      <c r="K3" s="327"/>
      <c r="L3" s="327"/>
      <c r="M3" s="327"/>
      <c r="N3" s="327"/>
      <c r="O3" s="327"/>
    </row>
    <row r="4" spans="1:12" ht="19.5">
      <c r="A4" s="57"/>
      <c r="B4" s="57"/>
      <c r="C4" s="57"/>
      <c r="D4" s="57"/>
      <c r="E4" s="57"/>
      <c r="F4" s="57"/>
      <c r="G4" s="57"/>
      <c r="L4" s="65"/>
    </row>
    <row r="5" spans="1:16" ht="24.75" customHeight="1">
      <c r="A5" s="160">
        <v>5</v>
      </c>
      <c r="B5" s="160" t="s">
        <v>90</v>
      </c>
      <c r="C5" s="326" t="s">
        <v>125</v>
      </c>
      <c r="D5" s="326"/>
      <c r="E5" s="326"/>
      <c r="F5" s="326"/>
      <c r="G5" s="326"/>
      <c r="H5" s="326"/>
      <c r="I5" s="326"/>
      <c r="J5" s="326"/>
      <c r="K5" s="326"/>
      <c r="L5" s="326"/>
      <c r="M5" s="326"/>
      <c r="N5" s="326"/>
      <c r="O5" s="326"/>
      <c r="P5" s="326"/>
    </row>
    <row r="6" spans="1:12" ht="16.5" customHeight="1">
      <c r="A6" s="150"/>
      <c r="B6" s="150"/>
      <c r="C6" s="150"/>
      <c r="D6" s="150"/>
      <c r="E6" s="150"/>
      <c r="F6" s="150"/>
      <c r="G6" s="150"/>
      <c r="H6" s="150"/>
      <c r="L6" s="65"/>
    </row>
    <row r="7" spans="1:15" ht="26.25">
      <c r="A7" s="327" t="s">
        <v>124</v>
      </c>
      <c r="B7" s="327"/>
      <c r="C7" s="327"/>
      <c r="D7" s="327"/>
      <c r="E7" s="327"/>
      <c r="F7" s="327"/>
      <c r="G7" s="327"/>
      <c r="H7" s="327"/>
      <c r="I7" s="327"/>
      <c r="J7" s="327"/>
      <c r="K7" s="327"/>
      <c r="L7" s="327"/>
      <c r="M7" s="327"/>
      <c r="N7" s="327"/>
      <c r="O7" s="327"/>
    </row>
    <row r="8" spans="1:12" ht="15.75">
      <c r="A8" s="53"/>
      <c r="B8" s="53"/>
      <c r="C8" s="53"/>
      <c r="D8" s="53"/>
      <c r="E8" s="53"/>
      <c r="F8" s="53"/>
      <c r="G8" s="53"/>
      <c r="L8" s="65"/>
    </row>
    <row r="9" spans="1:16" ht="30.75" customHeight="1">
      <c r="A9" s="159" t="s">
        <v>90</v>
      </c>
      <c r="B9" s="324" t="s">
        <v>278</v>
      </c>
      <c r="C9" s="324"/>
      <c r="D9" s="324"/>
      <c r="E9" s="324"/>
      <c r="F9" s="324"/>
      <c r="G9" s="324"/>
      <c r="H9" s="324"/>
      <c r="I9" s="324"/>
      <c r="J9" s="324"/>
      <c r="K9" s="324"/>
      <c r="L9" s="324"/>
      <c r="M9" s="324"/>
      <c r="N9" s="324"/>
      <c r="O9" s="324"/>
      <c r="P9" s="324"/>
    </row>
    <row r="10" spans="1:13" ht="15.75">
      <c r="A10" s="53"/>
      <c r="B10" s="53"/>
      <c r="C10" s="53"/>
      <c r="D10" s="53"/>
      <c r="E10" s="53"/>
      <c r="F10" s="53"/>
      <c r="G10" s="53"/>
      <c r="H10" s="53"/>
      <c r="M10" s="65"/>
    </row>
    <row r="11" spans="1:16" ht="16.5" customHeight="1">
      <c r="A11" s="159" t="s">
        <v>90</v>
      </c>
      <c r="B11" s="324" t="s">
        <v>279</v>
      </c>
      <c r="C11" s="324"/>
      <c r="D11" s="324"/>
      <c r="E11" s="324"/>
      <c r="F11" s="324"/>
      <c r="G11" s="324"/>
      <c r="H11" s="324"/>
      <c r="I11" s="324"/>
      <c r="J11" s="324"/>
      <c r="K11" s="324"/>
      <c r="L11" s="324"/>
      <c r="M11" s="324"/>
      <c r="N11" s="324"/>
      <c r="O11" s="324"/>
      <c r="P11" s="324"/>
    </row>
    <row r="12" spans="1:16" ht="53.25" customHeight="1">
      <c r="A12" s="159" t="s">
        <v>90</v>
      </c>
      <c r="B12" s="324" t="s">
        <v>92</v>
      </c>
      <c r="C12" s="324"/>
      <c r="D12" s="324"/>
      <c r="E12" s="324"/>
      <c r="F12" s="324"/>
      <c r="G12" s="324"/>
      <c r="H12" s="324"/>
      <c r="I12" s="324"/>
      <c r="J12" s="324"/>
      <c r="K12" s="324"/>
      <c r="L12" s="324"/>
      <c r="M12" s="324"/>
      <c r="N12" s="324"/>
      <c r="O12" s="324"/>
      <c r="P12" s="324"/>
    </row>
    <row r="13" spans="1:16" ht="21">
      <c r="A13" s="159" t="s">
        <v>90</v>
      </c>
      <c r="B13" s="328" t="s">
        <v>238</v>
      </c>
      <c r="C13" s="328"/>
      <c r="D13" s="328"/>
      <c r="E13" s="328"/>
      <c r="F13" s="328"/>
      <c r="G13" s="328"/>
      <c r="H13" s="328"/>
      <c r="I13" s="328"/>
      <c r="J13" s="328"/>
      <c r="K13" s="328"/>
      <c r="L13" s="328"/>
      <c r="M13" s="328"/>
      <c r="N13" s="328"/>
      <c r="O13" s="328"/>
      <c r="P13" s="328"/>
    </row>
    <row r="14" spans="1:16" ht="59.25" customHeight="1">
      <c r="A14" s="159" t="s">
        <v>90</v>
      </c>
      <c r="B14" s="325" t="s">
        <v>251</v>
      </c>
      <c r="C14" s="325"/>
      <c r="D14" s="325"/>
      <c r="E14" s="325"/>
      <c r="F14" s="325"/>
      <c r="G14" s="325"/>
      <c r="H14" s="325"/>
      <c r="I14" s="325"/>
      <c r="J14" s="325"/>
      <c r="K14" s="325"/>
      <c r="L14" s="325"/>
      <c r="M14" s="325"/>
      <c r="N14" s="325"/>
      <c r="O14" s="325"/>
      <c r="P14" s="325"/>
    </row>
    <row r="15" spans="1:16" ht="33.75" customHeight="1">
      <c r="A15" s="159" t="s">
        <v>90</v>
      </c>
      <c r="B15" s="324" t="s">
        <v>277</v>
      </c>
      <c r="C15" s="324"/>
      <c r="D15" s="324"/>
      <c r="E15" s="324"/>
      <c r="F15" s="324"/>
      <c r="G15" s="324"/>
      <c r="H15" s="324"/>
      <c r="I15" s="324"/>
      <c r="J15" s="324"/>
      <c r="K15" s="324"/>
      <c r="L15" s="324"/>
      <c r="M15" s="324"/>
      <c r="N15" s="324"/>
      <c r="O15" s="324"/>
      <c r="P15" s="324"/>
    </row>
    <row r="16" spans="1:13" ht="21">
      <c r="A16" s="159" t="s">
        <v>90</v>
      </c>
      <c r="B16" s="324" t="s">
        <v>93</v>
      </c>
      <c r="C16" s="324"/>
      <c r="D16" s="324"/>
      <c r="E16" s="324"/>
      <c r="F16" s="324"/>
      <c r="G16" s="324"/>
      <c r="H16" s="324"/>
      <c r="I16" s="324"/>
      <c r="J16" s="324"/>
      <c r="K16" s="324"/>
      <c r="L16" s="324"/>
      <c r="M16" s="65"/>
    </row>
    <row r="17" spans="1:13" ht="21">
      <c r="A17" s="159" t="s">
        <v>90</v>
      </c>
      <c r="B17" s="117" t="s">
        <v>89</v>
      </c>
      <c r="C17" s="117"/>
      <c r="D17" s="117"/>
      <c r="E17" s="117"/>
      <c r="F17" s="117"/>
      <c r="G17" s="117"/>
      <c r="H17" s="117"/>
      <c r="I17" s="117"/>
      <c r="J17" s="117"/>
      <c r="K17" s="117"/>
      <c r="L17" s="117"/>
      <c r="M17" s="97"/>
    </row>
    <row r="18" spans="1:13" ht="15.75" customHeight="1">
      <c r="A18" s="159"/>
      <c r="B18" s="118" t="s">
        <v>90</v>
      </c>
      <c r="C18" s="324" t="s">
        <v>94</v>
      </c>
      <c r="D18" s="324"/>
      <c r="E18" s="324"/>
      <c r="F18" s="324"/>
      <c r="G18" s="324"/>
      <c r="H18" s="324"/>
      <c r="I18" s="324"/>
      <c r="J18" s="324"/>
      <c r="K18" s="324"/>
      <c r="L18" s="324"/>
      <c r="M18" s="97"/>
    </row>
    <row r="19" spans="1:13" ht="21">
      <c r="A19" s="159"/>
      <c r="B19" s="118" t="s">
        <v>90</v>
      </c>
      <c r="C19" s="117" t="s">
        <v>112</v>
      </c>
      <c r="D19" s="117"/>
      <c r="E19" s="117"/>
      <c r="F19" s="117"/>
      <c r="G19" s="117"/>
      <c r="H19" s="117"/>
      <c r="I19" s="117"/>
      <c r="J19" s="117"/>
      <c r="K19" s="117"/>
      <c r="L19" s="117"/>
      <c r="M19" s="65"/>
    </row>
    <row r="20" spans="1:13" ht="21">
      <c r="A20" s="159"/>
      <c r="B20" s="117"/>
      <c r="C20" s="117"/>
      <c r="D20" s="117"/>
      <c r="E20" s="117"/>
      <c r="F20" s="117"/>
      <c r="G20" s="117"/>
      <c r="H20" s="117"/>
      <c r="I20" s="117"/>
      <c r="J20" s="117"/>
      <c r="K20" s="117"/>
      <c r="L20" s="117"/>
      <c r="M20" s="98"/>
    </row>
    <row r="21" spans="1:13" ht="21">
      <c r="A21" s="159" t="s">
        <v>90</v>
      </c>
      <c r="B21" s="117" t="s">
        <v>110</v>
      </c>
      <c r="C21" s="117"/>
      <c r="D21" s="117"/>
      <c r="E21" s="117"/>
      <c r="F21" s="117"/>
      <c r="G21" s="117"/>
      <c r="H21" s="117"/>
      <c r="I21" s="117"/>
      <c r="J21" s="117"/>
      <c r="K21" s="117"/>
      <c r="L21" s="117"/>
      <c r="M21" s="65"/>
    </row>
    <row r="22" spans="1:13" ht="21">
      <c r="A22" s="159"/>
      <c r="B22" s="118" t="s">
        <v>90</v>
      </c>
      <c r="C22" s="117" t="s">
        <v>95</v>
      </c>
      <c r="D22" s="117"/>
      <c r="E22" s="117"/>
      <c r="F22" s="117"/>
      <c r="G22" s="117"/>
      <c r="H22" s="117"/>
      <c r="I22" s="117"/>
      <c r="J22" s="117"/>
      <c r="K22" s="117"/>
      <c r="L22" s="117"/>
      <c r="M22" s="65"/>
    </row>
    <row r="23" spans="1:13" ht="21">
      <c r="A23" s="159"/>
      <c r="B23" s="118" t="s">
        <v>90</v>
      </c>
      <c r="C23" s="117" t="s">
        <v>91</v>
      </c>
      <c r="D23" s="117"/>
      <c r="E23" s="117"/>
      <c r="F23" s="117"/>
      <c r="G23" s="117"/>
      <c r="H23" s="117"/>
      <c r="I23" s="117"/>
      <c r="J23" s="117"/>
      <c r="K23" s="117"/>
      <c r="L23" s="117"/>
      <c r="M23" s="65"/>
    </row>
    <row r="24" spans="1:13" ht="21">
      <c r="A24" s="159"/>
      <c r="B24" s="119"/>
      <c r="C24" s="120"/>
      <c r="D24" s="120"/>
      <c r="E24" s="120"/>
      <c r="F24" s="120"/>
      <c r="G24" s="120"/>
      <c r="H24" s="120"/>
      <c r="I24" s="120"/>
      <c r="J24" s="120"/>
      <c r="K24" s="120"/>
      <c r="L24" s="120"/>
      <c r="M24" s="65"/>
    </row>
    <row r="25" spans="1:13" ht="21">
      <c r="A25" s="159" t="s">
        <v>90</v>
      </c>
      <c r="B25" s="117" t="s">
        <v>105</v>
      </c>
      <c r="M25" s="65"/>
    </row>
    <row r="26" spans="2:13" ht="15.75">
      <c r="B26" s="118" t="s">
        <v>90</v>
      </c>
      <c r="C26" s="134" t="s">
        <v>106</v>
      </c>
      <c r="D26" s="134"/>
      <c r="E26" s="134"/>
      <c r="F26" s="134"/>
      <c r="G26" s="134"/>
      <c r="H26" s="134"/>
      <c r="I26" s="134"/>
      <c r="J26" s="134"/>
      <c r="K26" s="134"/>
      <c r="M26" s="65"/>
    </row>
    <row r="27" spans="2:13" ht="15.75">
      <c r="B27" s="118" t="s">
        <v>90</v>
      </c>
      <c r="C27" s="134" t="s">
        <v>107</v>
      </c>
      <c r="D27" s="134"/>
      <c r="E27" s="134"/>
      <c r="F27" s="134"/>
      <c r="G27" s="134"/>
      <c r="H27" s="134"/>
      <c r="I27" s="134"/>
      <c r="J27" s="134"/>
      <c r="K27" s="134"/>
      <c r="M27" s="65"/>
    </row>
    <row r="28" spans="2:13" ht="15.75">
      <c r="B28" s="118" t="s">
        <v>90</v>
      </c>
      <c r="C28" s="134" t="s">
        <v>108</v>
      </c>
      <c r="D28" s="134"/>
      <c r="E28" s="134"/>
      <c r="F28" s="134"/>
      <c r="G28" s="134"/>
      <c r="H28" s="134"/>
      <c r="I28" s="134"/>
      <c r="J28" s="134"/>
      <c r="K28" s="134"/>
      <c r="M28" s="65"/>
    </row>
    <row r="29" spans="2:13" ht="15.75">
      <c r="B29" s="118" t="s">
        <v>90</v>
      </c>
      <c r="C29" s="134" t="s">
        <v>109</v>
      </c>
      <c r="D29" s="134"/>
      <c r="E29" s="134"/>
      <c r="F29" s="134"/>
      <c r="G29" s="134"/>
      <c r="H29" s="134"/>
      <c r="I29" s="134"/>
      <c r="J29" s="134"/>
      <c r="K29" s="134"/>
      <c r="M29" s="134"/>
    </row>
    <row r="30" spans="2:13" ht="15.75">
      <c r="B30" s="118" t="s">
        <v>90</v>
      </c>
      <c r="C30" s="117" t="s">
        <v>113</v>
      </c>
      <c r="D30" s="117"/>
      <c r="E30" s="117"/>
      <c r="F30" s="117"/>
      <c r="G30" s="117"/>
      <c r="H30" s="117"/>
      <c r="I30" s="117"/>
      <c r="J30" s="117"/>
      <c r="K30" s="117"/>
      <c r="M30" s="134"/>
    </row>
    <row r="31" spans="2:13" ht="15.75">
      <c r="B31" s="118" t="s">
        <v>90</v>
      </c>
      <c r="C31" s="117" t="s">
        <v>114</v>
      </c>
      <c r="M31" s="65"/>
    </row>
  </sheetData>
  <sheetProtection/>
  <mergeCells count="11">
    <mergeCell ref="C5:P5"/>
    <mergeCell ref="A3:O3"/>
    <mergeCell ref="A7:O7"/>
    <mergeCell ref="B12:P12"/>
    <mergeCell ref="B13:P13"/>
    <mergeCell ref="B9:P9"/>
    <mergeCell ref="B11:P11"/>
    <mergeCell ref="B14:P14"/>
    <mergeCell ref="B15:P15"/>
    <mergeCell ref="B16:L16"/>
    <mergeCell ref="C18:L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2"/>
  <drawing r:id="rId1"/>
</worksheet>
</file>

<file path=xl/worksheets/sheet4.xml><?xml version="1.0" encoding="utf-8"?>
<worksheet xmlns="http://schemas.openxmlformats.org/spreadsheetml/2006/main" xmlns:r="http://schemas.openxmlformats.org/officeDocument/2006/relationships">
  <sheetPr codeName="Hoja16"/>
  <dimension ref="A1:S68"/>
  <sheetViews>
    <sheetView showGridLines="0" showZeros="0" view="pageBreakPreview" zoomScale="75" zoomScaleSheetLayoutView="75" zoomScalePageLayoutView="0" workbookViewId="0" topLeftCell="A1">
      <selection activeCell="F9" sqref="F9:G9"/>
    </sheetView>
  </sheetViews>
  <sheetFormatPr defaultColWidth="11.00390625" defaultRowHeight="15"/>
  <cols>
    <col min="1" max="1" width="12.125" style="0" customWidth="1"/>
    <col min="2" max="2" width="22.25390625" style="0" customWidth="1"/>
    <col min="3" max="3" width="15.75390625" style="0" customWidth="1"/>
    <col min="10" max="10" width="13.375" style="0" customWidth="1"/>
    <col min="11" max="11" width="9.625" style="0" customWidth="1"/>
    <col min="12" max="12" width="11.875" style="0" customWidth="1"/>
    <col min="13" max="13" width="16.125" style="0" customWidth="1"/>
    <col min="14" max="14" width="14.625" style="0" customWidth="1"/>
  </cols>
  <sheetData>
    <row r="1" spans="1:15" ht="24" customHeight="1">
      <c r="A1" s="2"/>
      <c r="B1" s="2"/>
      <c r="C1" s="2"/>
      <c r="D1" s="2"/>
      <c r="E1" s="2"/>
      <c r="F1" s="2"/>
      <c r="G1" s="2"/>
      <c r="H1" s="2"/>
      <c r="I1" s="2"/>
      <c r="J1" s="2"/>
      <c r="K1" s="2"/>
      <c r="L1" s="2"/>
      <c r="M1" s="2"/>
      <c r="N1" s="2"/>
      <c r="O1" s="2"/>
    </row>
    <row r="2" spans="1:15" s="124" customFormat="1" ht="23.25" thickBot="1">
      <c r="A2" s="241">
        <f>PGD!C2</f>
        <v>0</v>
      </c>
      <c r="B2" s="241"/>
      <c r="C2" s="241"/>
      <c r="D2" s="241"/>
      <c r="E2" s="241"/>
      <c r="F2" s="241"/>
      <c r="G2" s="241"/>
      <c r="H2" s="241"/>
      <c r="I2" s="241"/>
      <c r="J2" s="241"/>
      <c r="K2" s="241"/>
      <c r="L2" s="241"/>
      <c r="M2" s="241" t="s">
        <v>102</v>
      </c>
      <c r="N2" s="241">
        <f>PGD!C5</f>
        <v>0</v>
      </c>
      <c r="O2" s="241"/>
    </row>
    <row r="3" spans="1:15" ht="51" customHeight="1" thickBot="1">
      <c r="A3" s="60" t="s">
        <v>36</v>
      </c>
      <c r="B3" s="331" t="s">
        <v>46</v>
      </c>
      <c r="C3" s="331"/>
      <c r="D3" s="331"/>
      <c r="E3" s="331"/>
      <c r="F3" s="331"/>
      <c r="G3" s="331"/>
      <c r="H3" s="331"/>
      <c r="I3" s="331"/>
      <c r="J3" s="331"/>
      <c r="K3" s="331"/>
      <c r="L3" s="2"/>
      <c r="M3" s="242" t="s">
        <v>47</v>
      </c>
      <c r="N3" s="243">
        <f>N7+N40+N59</f>
        <v>0</v>
      </c>
      <c r="O3" s="108">
        <f>IF(N3=0,0,"kg")</f>
        <v>0</v>
      </c>
    </row>
    <row r="4" spans="1:15" ht="16.5" customHeight="1" thickBot="1">
      <c r="A4" s="89"/>
      <c r="B4" s="332"/>
      <c r="C4" s="332"/>
      <c r="D4" s="332"/>
      <c r="E4" s="332"/>
      <c r="F4" s="332"/>
      <c r="G4" s="332"/>
      <c r="H4" s="332"/>
      <c r="I4" s="332"/>
      <c r="J4" s="332"/>
      <c r="K4" s="332"/>
      <c r="L4" s="1"/>
      <c r="M4" s="88"/>
      <c r="N4" s="88"/>
      <c r="O4" s="58"/>
    </row>
    <row r="5" spans="1:11" ht="22.5">
      <c r="A5" s="111" t="s">
        <v>99</v>
      </c>
      <c r="B5" s="22"/>
      <c r="C5" s="22"/>
      <c r="D5" s="22"/>
      <c r="E5" s="22"/>
      <c r="F5" s="22"/>
      <c r="G5" s="22"/>
      <c r="H5" s="22"/>
      <c r="I5" s="22"/>
      <c r="J5" s="22"/>
      <c r="K5" s="22"/>
    </row>
    <row r="6" spans="3:11" ht="15.75" thickBot="1">
      <c r="C6" s="22"/>
      <c r="D6" s="22"/>
      <c r="E6" s="22"/>
      <c r="F6" s="22"/>
      <c r="G6" s="22"/>
      <c r="H6" s="22"/>
      <c r="I6" s="22"/>
      <c r="J6" s="22"/>
      <c r="K6" s="22"/>
    </row>
    <row r="7" spans="1:15" s="22" customFormat="1" ht="20.25" thickBot="1">
      <c r="A7" s="61"/>
      <c r="M7" s="109" t="s">
        <v>35</v>
      </c>
      <c r="N7" s="110">
        <f>SUM(H9:H33)</f>
        <v>0</v>
      </c>
      <c r="O7" s="108">
        <f>IF(N7=0,0,"kg")</f>
        <v>0</v>
      </c>
    </row>
    <row r="8" spans="1:10" s="12" customFormat="1" ht="78" customHeight="1">
      <c r="A8" s="62"/>
      <c r="B8" s="191" t="s">
        <v>29</v>
      </c>
      <c r="C8" s="211" t="s">
        <v>96</v>
      </c>
      <c r="D8" s="211" t="s">
        <v>87</v>
      </c>
      <c r="E8" s="211" t="s">
        <v>88</v>
      </c>
      <c r="F8" s="212" t="s">
        <v>32</v>
      </c>
      <c r="G8" s="191" t="s">
        <v>33</v>
      </c>
      <c r="H8" s="333" t="s">
        <v>250</v>
      </c>
      <c r="I8" s="333"/>
      <c r="J8" s="12" t="s">
        <v>100</v>
      </c>
    </row>
    <row r="9" spans="1:14" ht="19.5">
      <c r="A9" s="6"/>
      <c r="B9" s="54"/>
      <c r="C9" s="54"/>
      <c r="D9" s="54"/>
      <c r="E9" s="54"/>
      <c r="F9" s="54"/>
      <c r="G9" s="106"/>
      <c r="H9" s="216">
        <f>IF(D9-E9+F9&lt;0,"error en los datos introducidos",IF(OR(D9&gt;0,E9&gt;0,F9&gt;0),IF(G9&gt;0,G9*(D9+F9-E9),"error introducir el % de COV"),0))</f>
        <v>0</v>
      </c>
      <c r="I9" s="217"/>
      <c r="J9" s="108">
        <f>IF(H9=0,0,"kg")</f>
        <v>0</v>
      </c>
      <c r="N9" s="2"/>
    </row>
    <row r="10" spans="1:14" ht="19.5">
      <c r="A10" s="6"/>
      <c r="B10" s="56"/>
      <c r="C10" s="56"/>
      <c r="D10" s="56"/>
      <c r="E10" s="56"/>
      <c r="F10" s="56"/>
      <c r="G10" s="95"/>
      <c r="H10" s="216">
        <f aca="true" t="shared" si="0" ref="H10:H33">IF(D10-E10+F10&lt;0,"error en los datos introducidos",IF(OR(D10&gt;0,E10&gt;0,F10&gt;0),IF(G10&gt;0,G10*(D10+F10-E10),"error introducir el % de COV"),0))</f>
        <v>0</v>
      </c>
      <c r="I10" s="217"/>
      <c r="J10" s="108">
        <f aca="true" t="shared" si="1" ref="J10:J33">IF(H10=0,0,"kg")</f>
        <v>0</v>
      </c>
      <c r="N10" s="2"/>
    </row>
    <row r="11" spans="1:14" ht="19.5">
      <c r="A11" s="6"/>
      <c r="B11" s="56"/>
      <c r="C11" s="56"/>
      <c r="D11" s="56"/>
      <c r="E11" s="56"/>
      <c r="F11" s="56"/>
      <c r="G11" s="95"/>
      <c r="H11" s="216">
        <f t="shared" si="0"/>
        <v>0</v>
      </c>
      <c r="I11" s="217"/>
      <c r="J11" s="108">
        <f t="shared" si="1"/>
        <v>0</v>
      </c>
      <c r="N11" s="2"/>
    </row>
    <row r="12" spans="1:14" ht="19.5">
      <c r="A12" s="6"/>
      <c r="B12" s="56"/>
      <c r="C12" s="56"/>
      <c r="D12" s="56"/>
      <c r="E12" s="56"/>
      <c r="F12" s="56"/>
      <c r="G12" s="101"/>
      <c r="H12" s="216">
        <f t="shared" si="0"/>
        <v>0</v>
      </c>
      <c r="I12" s="217"/>
      <c r="J12" s="108">
        <f t="shared" si="1"/>
        <v>0</v>
      </c>
      <c r="N12" s="2"/>
    </row>
    <row r="13" spans="1:14" ht="19.5">
      <c r="A13" s="6"/>
      <c r="B13" s="56"/>
      <c r="C13" s="56"/>
      <c r="D13" s="56"/>
      <c r="E13" s="56"/>
      <c r="F13" s="56"/>
      <c r="G13" s="96"/>
      <c r="H13" s="216">
        <f t="shared" si="0"/>
        <v>0</v>
      </c>
      <c r="I13" s="217"/>
      <c r="J13" s="108">
        <f t="shared" si="1"/>
        <v>0</v>
      </c>
      <c r="N13" s="2"/>
    </row>
    <row r="14" spans="1:14" ht="19.5">
      <c r="A14" s="6"/>
      <c r="B14" s="56"/>
      <c r="C14" s="56"/>
      <c r="D14" s="56"/>
      <c r="E14" s="56"/>
      <c r="F14" s="56"/>
      <c r="G14" s="96"/>
      <c r="H14" s="216">
        <f t="shared" si="0"/>
        <v>0</v>
      </c>
      <c r="I14" s="217"/>
      <c r="J14" s="108">
        <f t="shared" si="1"/>
        <v>0</v>
      </c>
      <c r="N14" s="2"/>
    </row>
    <row r="15" spans="1:14" ht="19.5">
      <c r="A15" s="6"/>
      <c r="B15" s="56"/>
      <c r="C15" s="56"/>
      <c r="D15" s="56"/>
      <c r="E15" s="56"/>
      <c r="F15" s="56"/>
      <c r="G15" s="96"/>
      <c r="H15" s="216">
        <f t="shared" si="0"/>
        <v>0</v>
      </c>
      <c r="I15" s="217"/>
      <c r="J15" s="108">
        <f t="shared" si="1"/>
        <v>0</v>
      </c>
      <c r="N15" s="2"/>
    </row>
    <row r="16" spans="1:14" ht="19.5">
      <c r="A16" s="6"/>
      <c r="B16" s="56"/>
      <c r="C16" s="56"/>
      <c r="D16" s="56"/>
      <c r="E16" s="56"/>
      <c r="F16" s="56"/>
      <c r="G16" s="96"/>
      <c r="H16" s="216">
        <f t="shared" si="0"/>
        <v>0</v>
      </c>
      <c r="I16" s="217"/>
      <c r="J16" s="108">
        <f t="shared" si="1"/>
        <v>0</v>
      </c>
      <c r="N16" s="2"/>
    </row>
    <row r="17" spans="1:14" ht="19.5">
      <c r="A17" s="6"/>
      <c r="B17" s="56"/>
      <c r="C17" s="56"/>
      <c r="D17" s="56"/>
      <c r="E17" s="56"/>
      <c r="F17" s="56"/>
      <c r="G17" s="96"/>
      <c r="H17" s="216">
        <f t="shared" si="0"/>
        <v>0</v>
      </c>
      <c r="I17" s="217"/>
      <c r="J17" s="108">
        <f t="shared" si="1"/>
        <v>0</v>
      </c>
      <c r="N17" s="2"/>
    </row>
    <row r="18" spans="1:14" ht="19.5">
      <c r="A18" s="6"/>
      <c r="B18" s="56"/>
      <c r="C18" s="56"/>
      <c r="D18" s="56"/>
      <c r="E18" s="56"/>
      <c r="F18" s="56"/>
      <c r="G18" s="96"/>
      <c r="H18" s="216">
        <f t="shared" si="0"/>
        <v>0</v>
      </c>
      <c r="I18" s="217"/>
      <c r="J18" s="108">
        <f t="shared" si="1"/>
        <v>0</v>
      </c>
      <c r="N18" s="2"/>
    </row>
    <row r="19" spans="1:14" ht="19.5">
      <c r="A19" s="6"/>
      <c r="B19" s="56"/>
      <c r="C19" s="56"/>
      <c r="D19" s="56"/>
      <c r="E19" s="56"/>
      <c r="F19" s="56"/>
      <c r="G19" s="96"/>
      <c r="H19" s="216">
        <f t="shared" si="0"/>
        <v>0</v>
      </c>
      <c r="I19" s="217"/>
      <c r="J19" s="108">
        <f t="shared" si="1"/>
        <v>0</v>
      </c>
      <c r="N19" s="2"/>
    </row>
    <row r="20" spans="1:14" ht="19.5">
      <c r="A20" s="6"/>
      <c r="B20" s="56"/>
      <c r="C20" s="56"/>
      <c r="D20" s="56"/>
      <c r="E20" s="56"/>
      <c r="F20" s="56"/>
      <c r="G20" s="96"/>
      <c r="H20" s="216">
        <f t="shared" si="0"/>
        <v>0</v>
      </c>
      <c r="I20" s="217"/>
      <c r="J20" s="108">
        <f t="shared" si="1"/>
        <v>0</v>
      </c>
      <c r="N20" s="2"/>
    </row>
    <row r="21" spans="1:14" ht="19.5">
      <c r="A21" s="6"/>
      <c r="B21" s="56"/>
      <c r="C21" s="56"/>
      <c r="D21" s="56"/>
      <c r="E21" s="56"/>
      <c r="F21" s="56"/>
      <c r="G21" s="96"/>
      <c r="H21" s="216">
        <f t="shared" si="0"/>
        <v>0</v>
      </c>
      <c r="I21" s="217"/>
      <c r="J21" s="108">
        <f t="shared" si="1"/>
        <v>0</v>
      </c>
      <c r="N21" s="2"/>
    </row>
    <row r="22" spans="1:14" ht="19.5">
      <c r="A22" s="6"/>
      <c r="B22" s="56"/>
      <c r="C22" s="56"/>
      <c r="D22" s="56"/>
      <c r="E22" s="56"/>
      <c r="F22" s="56"/>
      <c r="G22" s="96"/>
      <c r="H22" s="216">
        <f t="shared" si="0"/>
        <v>0</v>
      </c>
      <c r="I22" s="217"/>
      <c r="J22" s="108">
        <f t="shared" si="1"/>
        <v>0</v>
      </c>
      <c r="N22" s="2"/>
    </row>
    <row r="23" spans="1:14" ht="19.5">
      <c r="A23" s="6"/>
      <c r="B23" s="56"/>
      <c r="C23" s="56"/>
      <c r="D23" s="56"/>
      <c r="E23" s="56"/>
      <c r="F23" s="56"/>
      <c r="G23" s="96"/>
      <c r="H23" s="216">
        <f t="shared" si="0"/>
        <v>0</v>
      </c>
      <c r="I23" s="217"/>
      <c r="J23" s="108">
        <f t="shared" si="1"/>
        <v>0</v>
      </c>
      <c r="N23" s="2"/>
    </row>
    <row r="24" spans="1:14" ht="19.5">
      <c r="A24" s="6"/>
      <c r="B24" s="56"/>
      <c r="C24" s="56"/>
      <c r="D24" s="56"/>
      <c r="E24" s="56"/>
      <c r="F24" s="56"/>
      <c r="G24" s="96"/>
      <c r="H24" s="216">
        <f t="shared" si="0"/>
        <v>0</v>
      </c>
      <c r="I24" s="217"/>
      <c r="J24" s="108">
        <f t="shared" si="1"/>
        <v>0</v>
      </c>
      <c r="N24" s="2"/>
    </row>
    <row r="25" spans="1:14" ht="19.5">
      <c r="A25" s="6"/>
      <c r="B25" s="56"/>
      <c r="C25" s="56"/>
      <c r="D25" s="56"/>
      <c r="E25" s="56"/>
      <c r="F25" s="56"/>
      <c r="G25" s="96"/>
      <c r="H25" s="216">
        <f t="shared" si="0"/>
        <v>0</v>
      </c>
      <c r="I25" s="217"/>
      <c r="J25" s="108">
        <f t="shared" si="1"/>
        <v>0</v>
      </c>
      <c r="N25" s="2"/>
    </row>
    <row r="26" spans="1:14" ht="19.5">
      <c r="A26" s="6"/>
      <c r="B26" s="56"/>
      <c r="C26" s="56"/>
      <c r="D26" s="56"/>
      <c r="E26" s="56"/>
      <c r="F26" s="56"/>
      <c r="G26" s="96"/>
      <c r="H26" s="216">
        <f t="shared" si="0"/>
        <v>0</v>
      </c>
      <c r="I26" s="217"/>
      <c r="J26" s="108">
        <f t="shared" si="1"/>
        <v>0</v>
      </c>
      <c r="N26" s="2"/>
    </row>
    <row r="27" spans="1:14" ht="19.5">
      <c r="A27" s="6"/>
      <c r="B27" s="56"/>
      <c r="C27" s="56"/>
      <c r="D27" s="56"/>
      <c r="E27" s="56"/>
      <c r="F27" s="56"/>
      <c r="G27" s="96"/>
      <c r="H27" s="216">
        <f t="shared" si="0"/>
        <v>0</v>
      </c>
      <c r="I27" s="217"/>
      <c r="J27" s="108">
        <f t="shared" si="1"/>
        <v>0</v>
      </c>
      <c r="N27" s="2"/>
    </row>
    <row r="28" spans="1:14" ht="19.5">
      <c r="A28" s="6"/>
      <c r="B28" s="56"/>
      <c r="C28" s="56"/>
      <c r="D28" s="56"/>
      <c r="E28" s="56"/>
      <c r="F28" s="56"/>
      <c r="G28" s="96"/>
      <c r="H28" s="216">
        <f t="shared" si="0"/>
        <v>0</v>
      </c>
      <c r="I28" s="217"/>
      <c r="J28" s="108">
        <f t="shared" si="1"/>
        <v>0</v>
      </c>
      <c r="N28" s="2"/>
    </row>
    <row r="29" spans="1:14" ht="19.5">
      <c r="A29" s="6"/>
      <c r="B29" s="56"/>
      <c r="C29" s="56"/>
      <c r="D29" s="56"/>
      <c r="E29" s="56"/>
      <c r="F29" s="56"/>
      <c r="G29" s="96"/>
      <c r="H29" s="216">
        <f t="shared" si="0"/>
        <v>0</v>
      </c>
      <c r="I29" s="217"/>
      <c r="J29" s="108">
        <f t="shared" si="1"/>
        <v>0</v>
      </c>
      <c r="N29" s="2"/>
    </row>
    <row r="30" spans="1:14" ht="19.5">
      <c r="A30" s="6"/>
      <c r="B30" s="56"/>
      <c r="C30" s="56"/>
      <c r="D30" s="56"/>
      <c r="E30" s="56"/>
      <c r="F30" s="56"/>
      <c r="G30" s="96"/>
      <c r="H30" s="216">
        <f t="shared" si="0"/>
        <v>0</v>
      </c>
      <c r="I30" s="217"/>
      <c r="J30" s="108">
        <f t="shared" si="1"/>
        <v>0</v>
      </c>
      <c r="N30" s="2"/>
    </row>
    <row r="31" spans="1:14" ht="19.5">
      <c r="A31" s="6"/>
      <c r="B31" s="56"/>
      <c r="C31" s="56"/>
      <c r="D31" s="56"/>
      <c r="E31" s="56"/>
      <c r="F31" s="56"/>
      <c r="G31" s="96"/>
      <c r="H31" s="216">
        <f t="shared" si="0"/>
        <v>0</v>
      </c>
      <c r="I31" s="217"/>
      <c r="J31" s="108">
        <f t="shared" si="1"/>
        <v>0</v>
      </c>
      <c r="N31" s="2"/>
    </row>
    <row r="32" spans="1:14" ht="19.5">
      <c r="A32" s="6"/>
      <c r="B32" s="56"/>
      <c r="C32" s="56"/>
      <c r="D32" s="56"/>
      <c r="E32" s="56"/>
      <c r="F32" s="56"/>
      <c r="G32" s="96"/>
      <c r="H32" s="216">
        <f t="shared" si="0"/>
        <v>0</v>
      </c>
      <c r="I32" s="217"/>
      <c r="J32" s="108">
        <f t="shared" si="1"/>
        <v>0</v>
      </c>
      <c r="N32" s="2"/>
    </row>
    <row r="33" spans="1:14" ht="19.5">
      <c r="A33" s="6"/>
      <c r="B33" s="56"/>
      <c r="C33" s="56"/>
      <c r="D33" s="56"/>
      <c r="E33" s="56"/>
      <c r="F33" s="56"/>
      <c r="G33" s="96"/>
      <c r="H33" s="216">
        <f t="shared" si="0"/>
        <v>0</v>
      </c>
      <c r="I33" s="217"/>
      <c r="J33" s="108">
        <f t="shared" si="1"/>
        <v>0</v>
      </c>
      <c r="N33" s="2"/>
    </row>
    <row r="34" spans="1:14" s="52" customFormat="1" ht="15">
      <c r="A34" s="22"/>
      <c r="B34" s="22"/>
      <c r="C34" s="22"/>
      <c r="D34" s="22"/>
      <c r="E34" s="22"/>
      <c r="F34" s="22"/>
      <c r="G34" s="103"/>
      <c r="H34" s="104"/>
      <c r="I34" s="104"/>
      <c r="J34" s="22"/>
      <c r="N34" s="22"/>
    </row>
    <row r="35" spans="1:14" s="52" customFormat="1" ht="15">
      <c r="A35" s="22"/>
      <c r="B35" s="22"/>
      <c r="C35" s="22"/>
      <c r="D35" s="22"/>
      <c r="E35" s="22"/>
      <c r="F35" s="22"/>
      <c r="G35" s="103"/>
      <c r="H35" s="104"/>
      <c r="I35" s="104"/>
      <c r="J35" s="22"/>
      <c r="N35" s="22"/>
    </row>
    <row r="36" spans="1:15" s="52" customFormat="1" ht="22.5">
      <c r="A36" s="234">
        <f>IF(N40+N59&gt;1000,"Si consumo de sustancias art. 5 es &gt;1 tonelada,le aplica también la actividad 4 Limpieza de superficies utilizando compuestos especificados en el apartado 1 del art. 5","")</f>
      </c>
      <c r="B36" s="234"/>
      <c r="C36" s="234"/>
      <c r="D36" s="234"/>
      <c r="E36" s="234"/>
      <c r="F36" s="234"/>
      <c r="G36" s="234"/>
      <c r="H36" s="234"/>
      <c r="I36" s="234"/>
      <c r="J36" s="234"/>
      <c r="K36" s="234"/>
      <c r="L36" s="234"/>
      <c r="M36" s="234"/>
      <c r="N36" s="234"/>
      <c r="O36" s="234"/>
    </row>
    <row r="37" spans="1:15" ht="15" customHeight="1">
      <c r="A37" s="234"/>
      <c r="B37" s="234"/>
      <c r="C37" s="234"/>
      <c r="D37" s="234"/>
      <c r="E37" s="234"/>
      <c r="F37" s="234"/>
      <c r="G37" s="234"/>
      <c r="H37" s="234"/>
      <c r="I37" s="234"/>
      <c r="J37" s="234"/>
      <c r="K37" s="234"/>
      <c r="L37" s="234"/>
      <c r="M37" s="234"/>
      <c r="N37" s="234"/>
      <c r="O37" s="234"/>
    </row>
    <row r="38" spans="1:15" ht="22.5">
      <c r="A38" s="233"/>
      <c r="B38" s="233"/>
      <c r="C38" s="233"/>
      <c r="D38" s="233"/>
      <c r="E38" s="233"/>
      <c r="F38" s="233"/>
      <c r="G38" s="233"/>
      <c r="H38" s="233"/>
      <c r="I38" s="233"/>
      <c r="J38" s="233"/>
      <c r="K38" s="233"/>
      <c r="L38" s="233"/>
      <c r="M38" s="233"/>
      <c r="N38" s="233"/>
      <c r="O38" s="233"/>
    </row>
    <row r="39" spans="1:11" ht="23.25" thickBot="1">
      <c r="A39" s="111" t="s">
        <v>272</v>
      </c>
      <c r="B39" s="22"/>
      <c r="C39" s="22"/>
      <c r="D39" s="22"/>
      <c r="E39" s="22"/>
      <c r="F39" s="22"/>
      <c r="G39" s="22"/>
      <c r="H39" s="22"/>
      <c r="I39" s="22"/>
      <c r="J39" s="22"/>
      <c r="K39" s="22"/>
    </row>
    <row r="40" spans="1:15" ht="15" customHeight="1" thickBot="1">
      <c r="A40" s="2"/>
      <c r="B40" s="2"/>
      <c r="C40" s="2"/>
      <c r="D40" s="2"/>
      <c r="E40" s="2"/>
      <c r="F40" s="2"/>
      <c r="G40" s="2"/>
      <c r="H40" s="2"/>
      <c r="I40" s="2"/>
      <c r="J40" s="2"/>
      <c r="M40" s="112" t="s">
        <v>35</v>
      </c>
      <c r="N40" s="113">
        <f>SUM(K42:K59)</f>
        <v>0</v>
      </c>
      <c r="O40" s="114">
        <f>O3</f>
        <v>0</v>
      </c>
    </row>
    <row r="41" spans="1:13" ht="65.25" customHeight="1">
      <c r="A41" s="191" t="s">
        <v>34</v>
      </c>
      <c r="B41" s="191" t="s">
        <v>29</v>
      </c>
      <c r="C41" s="211" t="s">
        <v>96</v>
      </c>
      <c r="D41" s="333" t="s">
        <v>97</v>
      </c>
      <c r="E41" s="333"/>
      <c r="F41" s="213" t="s">
        <v>23</v>
      </c>
      <c r="G41" s="210" t="s">
        <v>30</v>
      </c>
      <c r="H41" s="210" t="s">
        <v>31</v>
      </c>
      <c r="I41" s="212" t="s">
        <v>32</v>
      </c>
      <c r="J41" s="191" t="s">
        <v>33</v>
      </c>
      <c r="K41" s="333" t="s">
        <v>250</v>
      </c>
      <c r="L41" s="333"/>
      <c r="M41" s="12" t="s">
        <v>100</v>
      </c>
    </row>
    <row r="42" spans="1:19" ht="15.75" customHeight="1">
      <c r="A42" s="54"/>
      <c r="B42" s="54"/>
      <c r="C42" s="54"/>
      <c r="D42" s="334"/>
      <c r="E42" s="335"/>
      <c r="F42" s="54"/>
      <c r="G42" s="54"/>
      <c r="H42" s="54"/>
      <c r="I42" s="54"/>
      <c r="J42" s="105"/>
      <c r="K42" s="216">
        <f aca="true" t="shared" si="2" ref="K42:K55">IF(G42-H42+I42&lt;0,"error en los datos introducidos",IF(OR(G42&gt;0,H42&gt;0,I42&gt;0),IF(J42&gt;0,J42*(G42+I42-H42),"error introducir el % de COV"),0))</f>
        <v>0</v>
      </c>
      <c r="L42" s="217"/>
      <c r="M42" s="108">
        <f aca="true" t="shared" si="3" ref="M42:M55">IF(K42=0,0,"kg")</f>
        <v>0</v>
      </c>
      <c r="N42" s="336"/>
      <c r="O42" s="336"/>
      <c r="P42" s="336"/>
      <c r="Q42" s="336"/>
      <c r="R42" s="336"/>
      <c r="S42" s="336"/>
    </row>
    <row r="43" spans="1:19" ht="15.75" customHeight="1">
      <c r="A43" s="56"/>
      <c r="B43" s="56"/>
      <c r="C43" s="56"/>
      <c r="D43" s="329"/>
      <c r="E43" s="330"/>
      <c r="F43" s="56"/>
      <c r="G43" s="56"/>
      <c r="H43" s="56"/>
      <c r="I43" s="56"/>
      <c r="J43" s="100"/>
      <c r="K43" s="216">
        <f t="shared" si="2"/>
        <v>0</v>
      </c>
      <c r="L43" s="217"/>
      <c r="M43" s="108">
        <f t="shared" si="3"/>
        <v>0</v>
      </c>
      <c r="N43" s="336"/>
      <c r="O43" s="336"/>
      <c r="P43" s="336"/>
      <c r="Q43" s="336"/>
      <c r="R43" s="336"/>
      <c r="S43" s="336"/>
    </row>
    <row r="44" spans="1:19" ht="19.5">
      <c r="A44" s="56"/>
      <c r="B44" s="56"/>
      <c r="C44" s="56"/>
      <c r="D44" s="329"/>
      <c r="E44" s="330"/>
      <c r="F44" s="56"/>
      <c r="G44" s="56"/>
      <c r="H44" s="56"/>
      <c r="I44" s="56"/>
      <c r="J44" s="100"/>
      <c r="K44" s="216">
        <f t="shared" si="2"/>
        <v>0</v>
      </c>
      <c r="L44" s="217"/>
      <c r="M44" s="108">
        <f t="shared" si="3"/>
        <v>0</v>
      </c>
      <c r="N44" s="336"/>
      <c r="O44" s="336"/>
      <c r="P44" s="336"/>
      <c r="Q44" s="336"/>
      <c r="R44" s="336"/>
      <c r="S44" s="336"/>
    </row>
    <row r="45" spans="1:19" ht="19.5">
      <c r="A45" s="56"/>
      <c r="B45" s="56"/>
      <c r="C45" s="56"/>
      <c r="D45" s="224"/>
      <c r="E45" s="225"/>
      <c r="F45" s="56"/>
      <c r="G45" s="56"/>
      <c r="H45" s="56"/>
      <c r="I45" s="56"/>
      <c r="J45" s="100"/>
      <c r="K45" s="216"/>
      <c r="L45" s="217"/>
      <c r="M45" s="108"/>
      <c r="N45" s="336"/>
      <c r="O45" s="336"/>
      <c r="P45" s="336"/>
      <c r="Q45" s="336"/>
      <c r="R45" s="336"/>
      <c r="S45" s="336"/>
    </row>
    <row r="46" spans="1:19" ht="19.5">
      <c r="A46" s="56"/>
      <c r="B46" s="56"/>
      <c r="C46" s="56"/>
      <c r="D46" s="224"/>
      <c r="E46" s="225"/>
      <c r="F46" s="56"/>
      <c r="G46" s="56"/>
      <c r="H46" s="56"/>
      <c r="I46" s="56"/>
      <c r="J46" s="100"/>
      <c r="K46" s="216"/>
      <c r="L46" s="217"/>
      <c r="M46" s="108"/>
      <c r="N46" s="336"/>
      <c r="O46" s="336"/>
      <c r="P46" s="336"/>
      <c r="Q46" s="336"/>
      <c r="R46" s="336"/>
      <c r="S46" s="336"/>
    </row>
    <row r="47" spans="1:19" ht="19.5">
      <c r="A47" s="56"/>
      <c r="B47" s="56"/>
      <c r="C47" s="56"/>
      <c r="D47" s="224"/>
      <c r="E47" s="225"/>
      <c r="F47" s="56"/>
      <c r="G47" s="56"/>
      <c r="H47" s="56"/>
      <c r="I47" s="56"/>
      <c r="J47" s="100"/>
      <c r="K47" s="216"/>
      <c r="L47" s="217"/>
      <c r="M47" s="108"/>
      <c r="N47" s="336"/>
      <c r="O47" s="336"/>
      <c r="P47" s="336"/>
      <c r="Q47" s="336"/>
      <c r="R47" s="336"/>
      <c r="S47" s="336"/>
    </row>
    <row r="48" spans="1:19" ht="19.5">
      <c r="A48" s="56"/>
      <c r="B48" s="56"/>
      <c r="C48" s="56"/>
      <c r="D48" s="224"/>
      <c r="E48" s="225"/>
      <c r="F48" s="56"/>
      <c r="G48" s="56"/>
      <c r="H48" s="56"/>
      <c r="I48" s="56"/>
      <c r="J48" s="100"/>
      <c r="K48" s="216"/>
      <c r="L48" s="217"/>
      <c r="M48" s="108"/>
      <c r="N48" s="336"/>
      <c r="O48" s="336"/>
      <c r="P48" s="336"/>
      <c r="Q48" s="336"/>
      <c r="R48" s="336"/>
      <c r="S48" s="336"/>
    </row>
    <row r="49" spans="1:19" ht="19.5">
      <c r="A49" s="56"/>
      <c r="B49" s="56"/>
      <c r="C49" s="56"/>
      <c r="D49" s="224"/>
      <c r="E49" s="225"/>
      <c r="F49" s="56"/>
      <c r="G49" s="56"/>
      <c r="H49" s="56"/>
      <c r="I49" s="56"/>
      <c r="J49" s="100"/>
      <c r="K49" s="216"/>
      <c r="L49" s="217"/>
      <c r="M49" s="108"/>
      <c r="N49" s="336"/>
      <c r="O49" s="336"/>
      <c r="P49" s="336"/>
      <c r="Q49" s="336"/>
      <c r="R49" s="336"/>
      <c r="S49" s="336"/>
    </row>
    <row r="50" spans="1:19" ht="16.5" customHeight="1">
      <c r="A50" s="56"/>
      <c r="B50" s="56"/>
      <c r="C50" s="56"/>
      <c r="D50" s="329"/>
      <c r="E50" s="330"/>
      <c r="F50" s="56"/>
      <c r="G50" s="56"/>
      <c r="H50" s="56"/>
      <c r="I50" s="56"/>
      <c r="J50" s="100"/>
      <c r="K50" s="216">
        <f t="shared" si="2"/>
        <v>0</v>
      </c>
      <c r="L50" s="217"/>
      <c r="M50" s="108">
        <f t="shared" si="3"/>
        <v>0</v>
      </c>
      <c r="N50" s="336"/>
      <c r="O50" s="336"/>
      <c r="P50" s="336"/>
      <c r="Q50" s="336"/>
      <c r="R50" s="336"/>
      <c r="S50" s="336"/>
    </row>
    <row r="51" spans="1:19" ht="16.5" customHeight="1">
      <c r="A51" s="56"/>
      <c r="B51" s="56"/>
      <c r="C51" s="56"/>
      <c r="D51" s="329"/>
      <c r="E51" s="330"/>
      <c r="F51" s="56"/>
      <c r="G51" s="56"/>
      <c r="H51" s="56"/>
      <c r="I51" s="56"/>
      <c r="J51" s="100"/>
      <c r="K51" s="216">
        <f t="shared" si="2"/>
        <v>0</v>
      </c>
      <c r="L51" s="217"/>
      <c r="M51" s="108">
        <f t="shared" si="3"/>
        <v>0</v>
      </c>
      <c r="N51" s="336"/>
      <c r="O51" s="336"/>
      <c r="P51" s="336"/>
      <c r="Q51" s="336"/>
      <c r="R51" s="336"/>
      <c r="S51" s="336"/>
    </row>
    <row r="52" spans="1:19" ht="16.5" customHeight="1">
      <c r="A52" s="56"/>
      <c r="B52" s="56"/>
      <c r="C52" s="56"/>
      <c r="D52" s="329"/>
      <c r="E52" s="330"/>
      <c r="F52" s="56"/>
      <c r="G52" s="56"/>
      <c r="H52" s="56"/>
      <c r="I52" s="56"/>
      <c r="J52" s="100"/>
      <c r="K52" s="216">
        <f t="shared" si="2"/>
        <v>0</v>
      </c>
      <c r="L52" s="217"/>
      <c r="M52" s="108">
        <f t="shared" si="3"/>
        <v>0</v>
      </c>
      <c r="N52" s="336"/>
      <c r="O52" s="336"/>
      <c r="P52" s="336"/>
      <c r="Q52" s="336"/>
      <c r="R52" s="336"/>
      <c r="S52" s="336"/>
    </row>
    <row r="53" spans="1:14" s="52" customFormat="1" ht="18" customHeight="1">
      <c r="A53" s="56"/>
      <c r="B53" s="56"/>
      <c r="C53" s="56"/>
      <c r="D53" s="329"/>
      <c r="E53" s="330"/>
      <c r="F53" s="56"/>
      <c r="G53" s="56"/>
      <c r="H53" s="56"/>
      <c r="I53" s="56"/>
      <c r="J53" s="100"/>
      <c r="K53" s="216">
        <f t="shared" si="2"/>
        <v>0</v>
      </c>
      <c r="L53" s="217"/>
      <c r="M53" s="108">
        <f t="shared" si="3"/>
        <v>0</v>
      </c>
      <c r="N53" s="214"/>
    </row>
    <row r="54" spans="1:14" ht="18" customHeight="1">
      <c r="A54" s="56"/>
      <c r="B54" s="56"/>
      <c r="C54" s="56"/>
      <c r="D54" s="329"/>
      <c r="E54" s="330"/>
      <c r="F54" s="56"/>
      <c r="G54" s="56"/>
      <c r="H54" s="56"/>
      <c r="I54" s="56"/>
      <c r="J54" s="100"/>
      <c r="K54" s="216">
        <f t="shared" si="2"/>
        <v>0</v>
      </c>
      <c r="L54" s="217"/>
      <c r="M54" s="108">
        <f t="shared" si="3"/>
        <v>0</v>
      </c>
      <c r="N54" s="214"/>
    </row>
    <row r="55" spans="1:14" ht="18.75" customHeight="1">
      <c r="A55" s="56"/>
      <c r="B55" s="56"/>
      <c r="C55" s="56"/>
      <c r="D55" s="329"/>
      <c r="E55" s="330"/>
      <c r="F55" s="56"/>
      <c r="G55" s="56"/>
      <c r="H55" s="56"/>
      <c r="I55" s="56"/>
      <c r="J55" s="100"/>
      <c r="K55" s="216">
        <f t="shared" si="2"/>
        <v>0</v>
      </c>
      <c r="L55" s="217"/>
      <c r="M55" s="108">
        <f t="shared" si="3"/>
        <v>0</v>
      </c>
      <c r="N55" s="53"/>
    </row>
    <row r="56" spans="1:12" ht="18.75" customHeight="1">
      <c r="A56" s="214"/>
      <c r="B56" s="214"/>
      <c r="C56" s="214"/>
      <c r="D56" s="214"/>
      <c r="E56" s="214"/>
      <c r="F56" s="214"/>
      <c r="G56" s="214"/>
      <c r="H56" s="214"/>
      <c r="I56" s="214"/>
      <c r="J56" s="214"/>
      <c r="K56" s="214"/>
      <c r="L56" s="214"/>
    </row>
    <row r="57" spans="1:15" ht="22.5" customHeight="1">
      <c r="A57" s="337" t="s">
        <v>274</v>
      </c>
      <c r="B57" s="337"/>
      <c r="C57" s="337"/>
      <c r="D57" s="337"/>
      <c r="E57" s="337"/>
      <c r="F57" s="337"/>
      <c r="G57" s="337"/>
      <c r="H57" s="337"/>
      <c r="I57" s="337"/>
      <c r="J57" s="337"/>
      <c r="K57" s="337"/>
      <c r="L57" s="337"/>
      <c r="M57" s="337"/>
      <c r="N57" s="337"/>
      <c r="O57" s="337"/>
    </row>
    <row r="58" spans="1:15" ht="17.25" customHeight="1" thickBot="1">
      <c r="A58" s="337"/>
      <c r="B58" s="337"/>
      <c r="C58" s="337"/>
      <c r="D58" s="337"/>
      <c r="E58" s="337"/>
      <c r="F58" s="337"/>
      <c r="G58" s="337"/>
      <c r="H58" s="337"/>
      <c r="I58" s="337"/>
      <c r="J58" s="337"/>
      <c r="K58" s="337"/>
      <c r="L58" s="337"/>
      <c r="M58" s="337"/>
      <c r="N58" s="337"/>
      <c r="O58" s="337"/>
    </row>
    <row r="59" spans="1:15" ht="17.25" customHeight="1" thickBot="1">
      <c r="A59" s="161"/>
      <c r="B59" s="161"/>
      <c r="C59" s="161"/>
      <c r="D59" s="161"/>
      <c r="E59" s="161"/>
      <c r="F59" s="161"/>
      <c r="G59" s="161"/>
      <c r="H59" s="161"/>
      <c r="I59" s="161"/>
      <c r="J59" s="161"/>
      <c r="K59" s="161"/>
      <c r="L59" s="161"/>
      <c r="M59" s="115" t="s">
        <v>35</v>
      </c>
      <c r="N59" s="113">
        <f>SUM(K61:L100)</f>
        <v>0</v>
      </c>
      <c r="O59" s="114">
        <f>O3</f>
        <v>0</v>
      </c>
    </row>
    <row r="60" spans="1:13" ht="50.25" customHeight="1">
      <c r="A60" s="191" t="s">
        <v>34</v>
      </c>
      <c r="B60" s="191" t="s">
        <v>29</v>
      </c>
      <c r="C60" s="211" t="s">
        <v>96</v>
      </c>
      <c r="D60" s="333" t="s">
        <v>97</v>
      </c>
      <c r="E60" s="333"/>
      <c r="F60" s="213" t="s">
        <v>23</v>
      </c>
      <c r="G60" s="210" t="s">
        <v>30</v>
      </c>
      <c r="H60" s="210" t="s">
        <v>31</v>
      </c>
      <c r="I60" s="212" t="s">
        <v>32</v>
      </c>
      <c r="J60" s="191" t="s">
        <v>33</v>
      </c>
      <c r="K60" s="333" t="s">
        <v>250</v>
      </c>
      <c r="L60" s="333"/>
      <c r="M60" s="12" t="s">
        <v>100</v>
      </c>
    </row>
    <row r="61" spans="1:13" ht="15.75" customHeight="1">
      <c r="A61" s="54"/>
      <c r="B61" s="54"/>
      <c r="C61" s="54"/>
      <c r="D61" s="334"/>
      <c r="E61" s="335"/>
      <c r="F61" s="54"/>
      <c r="G61" s="54"/>
      <c r="H61" s="54"/>
      <c r="I61" s="54"/>
      <c r="J61" s="105"/>
      <c r="K61" s="216">
        <f aca="true" t="shared" si="4" ref="K61:K68">IF(G61-H61+I61&lt;0,"error en los datos introducidos",IF(OR(G61&gt;0,H61&gt;0,I61&gt;0),IF(J61&gt;0,J61*(G61+I61-H61),"error introducir el % de COV"),0))</f>
        <v>0</v>
      </c>
      <c r="L61" s="217"/>
      <c r="M61" s="108">
        <f>IF(K61=0,0,"kg")</f>
        <v>0</v>
      </c>
    </row>
    <row r="62" spans="1:13" ht="20.25" customHeight="1">
      <c r="A62" s="56"/>
      <c r="B62" s="56"/>
      <c r="C62" s="56"/>
      <c r="D62" s="329"/>
      <c r="E62" s="330"/>
      <c r="F62" s="56"/>
      <c r="G62" s="56"/>
      <c r="H62" s="56"/>
      <c r="I62" s="56"/>
      <c r="J62" s="100"/>
      <c r="K62" s="216">
        <f t="shared" si="4"/>
        <v>0</v>
      </c>
      <c r="L62" s="217"/>
      <c r="M62" s="108">
        <f>IF(K62=0,0,"kg")</f>
        <v>0</v>
      </c>
    </row>
    <row r="63" spans="1:13" ht="19.5">
      <c r="A63" s="56"/>
      <c r="B63" s="56"/>
      <c r="C63" s="56"/>
      <c r="D63" s="329"/>
      <c r="E63" s="330"/>
      <c r="F63" s="56"/>
      <c r="G63" s="56"/>
      <c r="H63" s="56"/>
      <c r="I63" s="56"/>
      <c r="J63" s="100"/>
      <c r="K63" s="216">
        <f t="shared" si="4"/>
        <v>0</v>
      </c>
      <c r="L63" s="217"/>
      <c r="M63" s="108">
        <f>IF(K63=0,0,"kg")</f>
        <v>0</v>
      </c>
    </row>
    <row r="64" spans="1:13" ht="19.5">
      <c r="A64" s="56"/>
      <c r="B64" s="56"/>
      <c r="C64" s="56"/>
      <c r="D64" s="329"/>
      <c r="E64" s="330"/>
      <c r="F64" s="56"/>
      <c r="G64" s="56"/>
      <c r="H64" s="56"/>
      <c r="I64" s="56"/>
      <c r="J64" s="100"/>
      <c r="K64" s="216">
        <f t="shared" si="4"/>
        <v>0</v>
      </c>
      <c r="L64" s="217"/>
      <c r="M64" s="108">
        <f>IF(K64=0,0,"kg")</f>
        <v>0</v>
      </c>
    </row>
    <row r="65" spans="1:14" s="52" customFormat="1" ht="18">
      <c r="A65" s="56"/>
      <c r="B65" s="56"/>
      <c r="C65" s="56"/>
      <c r="D65" s="329"/>
      <c r="E65" s="330"/>
      <c r="F65" s="56"/>
      <c r="G65" s="56"/>
      <c r="H65" s="56"/>
      <c r="I65" s="56"/>
      <c r="J65" s="100"/>
      <c r="K65" s="216">
        <f t="shared" si="4"/>
        <v>0</v>
      </c>
      <c r="L65" s="217"/>
      <c r="M65" s="214"/>
      <c r="N65" s="214"/>
    </row>
    <row r="66" spans="1:14" ht="18">
      <c r="A66" s="56"/>
      <c r="B66" s="56"/>
      <c r="C66" s="56"/>
      <c r="D66" s="329"/>
      <c r="E66" s="330"/>
      <c r="F66" s="56"/>
      <c r="G66" s="56"/>
      <c r="H66" s="56"/>
      <c r="I66" s="56"/>
      <c r="J66" s="100"/>
      <c r="K66" s="216">
        <f t="shared" si="4"/>
        <v>0</v>
      </c>
      <c r="L66" s="217"/>
      <c r="M66" s="215"/>
      <c r="N66" s="215"/>
    </row>
    <row r="67" spans="1:14" ht="18">
      <c r="A67" s="56"/>
      <c r="B67" s="56"/>
      <c r="C67" s="56"/>
      <c r="D67" s="329"/>
      <c r="E67" s="330"/>
      <c r="F67" s="56"/>
      <c r="G67" s="56"/>
      <c r="H67" s="56"/>
      <c r="I67" s="56"/>
      <c r="J67" s="100"/>
      <c r="K67" s="216">
        <f t="shared" si="4"/>
        <v>0</v>
      </c>
      <c r="L67" s="217"/>
      <c r="M67" s="215"/>
      <c r="N67" s="215"/>
    </row>
    <row r="68" spans="1:14" ht="18">
      <c r="A68" s="56"/>
      <c r="B68" s="56"/>
      <c r="C68" s="56"/>
      <c r="D68" s="329"/>
      <c r="E68" s="330"/>
      <c r="F68" s="56"/>
      <c r="G68" s="56"/>
      <c r="H68" s="56"/>
      <c r="I68" s="56"/>
      <c r="J68" s="100"/>
      <c r="K68" s="216">
        <f t="shared" si="4"/>
        <v>0</v>
      </c>
      <c r="L68" s="217"/>
      <c r="M68" s="215"/>
      <c r="N68" s="215"/>
    </row>
  </sheetData>
  <sheetProtection/>
  <mergeCells count="25">
    <mergeCell ref="N42:S52"/>
    <mergeCell ref="K60:L60"/>
    <mergeCell ref="D62:E62"/>
    <mergeCell ref="D63:E63"/>
    <mergeCell ref="D61:E61"/>
    <mergeCell ref="A57:O58"/>
    <mergeCell ref="B3:K4"/>
    <mergeCell ref="H8:I8"/>
    <mergeCell ref="K41:L41"/>
    <mergeCell ref="D41:E41"/>
    <mergeCell ref="D51:E51"/>
    <mergeCell ref="D64:E64"/>
    <mergeCell ref="D60:E60"/>
    <mergeCell ref="D50:E50"/>
    <mergeCell ref="D44:E44"/>
    <mergeCell ref="D42:E42"/>
    <mergeCell ref="D68:E68"/>
    <mergeCell ref="D65:E65"/>
    <mergeCell ref="D66:E66"/>
    <mergeCell ref="D67:E67"/>
    <mergeCell ref="D52:E52"/>
    <mergeCell ref="D43:E43"/>
    <mergeCell ref="D53:E53"/>
    <mergeCell ref="D54:E54"/>
    <mergeCell ref="D55:E55"/>
  </mergeCells>
  <printOptions/>
  <pageMargins left="0.7480314960629921" right="0.7480314960629921" top="0.984251968503937" bottom="0.984251968503937" header="0" footer="0"/>
  <pageSetup horizontalDpi="600" verticalDpi="600" orientation="landscape" paperSize="9" scale="51" r:id="rId4"/>
  <headerFooter alignWithMargins="0">
    <oddHeader>&amp;R&amp;G</oddHeader>
  </headerFooter>
  <rowBreaks count="1" manualBreakCount="1">
    <brk id="33" max="14" man="1"/>
  </rowBreaks>
  <legacyDrawing r:id="rId2"/>
  <legacyDrawingHF r:id="rId3"/>
</worksheet>
</file>

<file path=xl/worksheets/sheet5.xml><?xml version="1.0" encoding="utf-8"?>
<worksheet xmlns="http://schemas.openxmlformats.org/spreadsheetml/2006/main" xmlns:r="http://schemas.openxmlformats.org/officeDocument/2006/relationships">
  <sheetPr codeName="Hoja17"/>
  <dimension ref="A2:N10"/>
  <sheetViews>
    <sheetView showGridLines="0" showZeros="0" view="pageBreakPreview" zoomScale="75" zoomScaleSheetLayoutView="75" zoomScalePageLayoutView="0" workbookViewId="0" topLeftCell="A1">
      <selection activeCell="I2" sqref="I2"/>
    </sheetView>
  </sheetViews>
  <sheetFormatPr defaultColWidth="11.00390625" defaultRowHeight="15"/>
  <cols>
    <col min="1" max="1" width="8.00390625" style="0" customWidth="1"/>
    <col min="2" max="3" width="12.125" style="0" customWidth="1"/>
    <col min="12" max="12" width="14.625" style="0" customWidth="1"/>
    <col min="13" max="13" width="13.50390625" style="0" customWidth="1"/>
    <col min="14" max="14" width="4.125" style="0" customWidth="1"/>
  </cols>
  <sheetData>
    <row r="1" ht="11.25" customHeight="1"/>
    <row r="2" spans="1:14" s="124" customFormat="1" ht="21" thickBot="1">
      <c r="A2" s="241">
        <f>PGD!C2</f>
        <v>0</v>
      </c>
      <c r="B2" s="241"/>
      <c r="C2" s="241"/>
      <c r="D2" s="241"/>
      <c r="E2" s="241"/>
      <c r="F2" s="241"/>
      <c r="G2" s="241"/>
      <c r="H2" s="241"/>
      <c r="I2" s="241"/>
      <c r="J2" s="241"/>
      <c r="K2" s="241"/>
      <c r="L2" s="241" t="s">
        <v>102</v>
      </c>
      <c r="M2" s="241">
        <f>PGD!C5</f>
        <v>0</v>
      </c>
      <c r="N2" s="241"/>
    </row>
    <row r="3" spans="1:14" ht="75" customHeight="1" thickBot="1">
      <c r="A3" s="66" t="s">
        <v>37</v>
      </c>
      <c r="B3" s="331" t="s">
        <v>48</v>
      </c>
      <c r="C3" s="331"/>
      <c r="D3" s="331"/>
      <c r="E3" s="331"/>
      <c r="F3" s="331"/>
      <c r="G3" s="331"/>
      <c r="H3" s="331"/>
      <c r="I3" s="331"/>
      <c r="J3" s="331"/>
      <c r="K3" s="331"/>
      <c r="L3" s="239" t="s">
        <v>49</v>
      </c>
      <c r="M3" s="244"/>
      <c r="N3" t="s">
        <v>86</v>
      </c>
    </row>
    <row r="4" spans="1:13" ht="16.5" customHeight="1">
      <c r="A4" s="28"/>
      <c r="B4" s="29"/>
      <c r="C4" s="29"/>
      <c r="D4" s="29"/>
      <c r="E4" s="29"/>
      <c r="F4" s="29"/>
      <c r="G4" s="29"/>
      <c r="H4" s="29"/>
      <c r="I4" s="29"/>
      <c r="J4" s="29"/>
      <c r="K4" s="29"/>
      <c r="L4" s="23"/>
      <c r="M4" s="22"/>
    </row>
    <row r="5" spans="1:13" ht="16.5" customHeight="1">
      <c r="A5" s="338" t="s">
        <v>128</v>
      </c>
      <c r="B5" s="338"/>
      <c r="C5" s="338"/>
      <c r="D5" s="338"/>
      <c r="E5" s="338"/>
      <c r="F5" s="338"/>
      <c r="G5" s="338"/>
      <c r="H5" s="338"/>
      <c r="I5" s="338"/>
      <c r="J5" s="338"/>
      <c r="K5" s="338"/>
      <c r="L5" s="338"/>
      <c r="M5" s="338"/>
    </row>
    <row r="6" spans="1:13" ht="16.5" customHeight="1" thickBot="1">
      <c r="A6" s="338"/>
      <c r="B6" s="338"/>
      <c r="C6" s="338"/>
      <c r="D6" s="338"/>
      <c r="E6" s="338"/>
      <c r="F6" s="338"/>
      <c r="G6" s="338"/>
      <c r="H6" s="338"/>
      <c r="I6" s="338"/>
      <c r="J6" s="338"/>
      <c r="K6" s="338"/>
      <c r="L6" s="338"/>
      <c r="M6" s="338"/>
    </row>
    <row r="7" spans="1:13" s="22" customFormat="1" ht="84" customHeight="1" thickBot="1">
      <c r="A7" s="339"/>
      <c r="B7" s="340"/>
      <c r="C7" s="340"/>
      <c r="D7" s="340"/>
      <c r="E7" s="340"/>
      <c r="F7" s="340"/>
      <c r="G7" s="340"/>
      <c r="H7" s="340"/>
      <c r="I7" s="340"/>
      <c r="J7" s="340"/>
      <c r="K7" s="340"/>
      <c r="L7" s="340"/>
      <c r="M7" s="341"/>
    </row>
    <row r="8" spans="1:13" s="22" customFormat="1" ht="17.25" thickBot="1">
      <c r="A8" s="65" t="s">
        <v>84</v>
      </c>
      <c r="B8" s="32"/>
      <c r="C8" s="32"/>
      <c r="D8" s="33"/>
      <c r="E8" s="33"/>
      <c r="F8" s="34"/>
      <c r="G8" s="32"/>
      <c r="H8" s="33"/>
      <c r="I8" s="33"/>
      <c r="J8" s="33"/>
      <c r="K8" s="33"/>
      <c r="L8" s="33"/>
      <c r="M8" s="23"/>
    </row>
    <row r="9" spans="1:13" s="22" customFormat="1" ht="167.25" customHeight="1" thickBot="1">
      <c r="A9" s="339"/>
      <c r="B9" s="340"/>
      <c r="C9" s="340"/>
      <c r="D9" s="340"/>
      <c r="E9" s="340"/>
      <c r="F9" s="340"/>
      <c r="G9" s="340"/>
      <c r="H9" s="340"/>
      <c r="I9" s="340"/>
      <c r="J9" s="340"/>
      <c r="K9" s="340"/>
      <c r="L9" s="340"/>
      <c r="M9" s="341"/>
    </row>
    <row r="10" spans="1:13" ht="15.75">
      <c r="A10" s="24"/>
      <c r="B10" s="24"/>
      <c r="C10" s="24"/>
      <c r="D10" s="24"/>
      <c r="E10" s="24"/>
      <c r="F10" s="24"/>
      <c r="G10" s="25"/>
      <c r="H10" s="26"/>
      <c r="I10" s="26"/>
      <c r="J10" s="26"/>
      <c r="K10" s="26"/>
      <c r="L10" s="26"/>
      <c r="M10" s="26"/>
    </row>
    <row r="11" s="102" customFormat="1" ht="15.75"/>
  </sheetData>
  <sheetProtection/>
  <mergeCells count="4">
    <mergeCell ref="B3:K3"/>
    <mergeCell ref="A5:M6"/>
    <mergeCell ref="A7:M7"/>
    <mergeCell ref="A9:M9"/>
  </mergeCells>
  <printOptions/>
  <pageMargins left="0.7480314960629921" right="0.7480314960629921" top="0.984251968503937" bottom="0.984251968503937" header="0" footer="0"/>
  <pageSetup horizontalDpi="600" verticalDpi="600" orientation="landscape" paperSize="9" scale="77" r:id="rId2"/>
  <headerFooter alignWithMargins="0">
    <oddHeader>&amp;R&amp;G</oddHeader>
  </headerFooter>
  <legacyDrawingHF r:id="rId1"/>
</worksheet>
</file>

<file path=xl/worksheets/sheet6.xml><?xml version="1.0" encoding="utf-8"?>
<worksheet xmlns="http://schemas.openxmlformats.org/spreadsheetml/2006/main" xmlns:r="http://schemas.openxmlformats.org/officeDocument/2006/relationships">
  <sheetPr codeName="Hoja18">
    <tabColor theme="2"/>
  </sheetPr>
  <dimension ref="A2:W219"/>
  <sheetViews>
    <sheetView showGridLines="0" showZeros="0" tabSelected="1" view="pageBreakPreview" zoomScale="75" zoomScaleSheetLayoutView="75" zoomScalePageLayoutView="0" workbookViewId="0" topLeftCell="A1">
      <selection activeCell="G1" sqref="G1:G16384"/>
    </sheetView>
  </sheetViews>
  <sheetFormatPr defaultColWidth="7.625" defaultRowHeight="15"/>
  <cols>
    <col min="1" max="1" width="8.25390625" style="0" customWidth="1"/>
    <col min="2" max="2" width="7.625" style="0" customWidth="1"/>
    <col min="3" max="3" width="7.625" style="0" hidden="1" customWidth="1"/>
    <col min="4" max="4" width="7.625" style="0" customWidth="1"/>
    <col min="5" max="5" width="7.625" style="0" hidden="1" customWidth="1"/>
    <col min="6" max="6" width="7.625" style="0" customWidth="1"/>
    <col min="7" max="7" width="7.625" style="0" hidden="1" customWidth="1"/>
    <col min="8" max="8" width="7.625" style="0" customWidth="1"/>
    <col min="9" max="9" width="8.625" style="0" customWidth="1"/>
    <col min="10" max="10" width="15.00390625" style="0" customWidth="1"/>
    <col min="11" max="12" width="7.625" style="0" customWidth="1"/>
    <col min="13" max="13" width="10.00390625" style="0" customWidth="1"/>
    <col min="14" max="14" width="10.625" style="0" customWidth="1"/>
    <col min="15" max="15" width="12.875" style="0" customWidth="1"/>
    <col min="16" max="16" width="11.875" style="0" customWidth="1"/>
    <col min="17" max="17" width="11.75390625" style="0" customWidth="1"/>
    <col min="18" max="18" width="10.375" style="0" customWidth="1"/>
    <col min="19" max="19" width="11.125" style="0" customWidth="1"/>
    <col min="20" max="20" width="10.625" style="0" customWidth="1"/>
    <col min="21" max="21" width="11.00390625" style="0" customWidth="1"/>
    <col min="22" max="22" width="5.00390625" style="0" customWidth="1"/>
  </cols>
  <sheetData>
    <row r="1" ht="14.25" customHeight="1"/>
    <row r="2" spans="1:22" s="124" customFormat="1" ht="23.25" thickBot="1">
      <c r="A2" s="241">
        <f>PGD!C2</f>
        <v>0</v>
      </c>
      <c r="B2" s="241"/>
      <c r="C2" s="241"/>
      <c r="D2" s="241"/>
      <c r="E2" s="241"/>
      <c r="F2" s="241"/>
      <c r="G2" s="241"/>
      <c r="H2" s="241"/>
      <c r="I2" s="241"/>
      <c r="J2" s="241"/>
      <c r="K2" s="241"/>
      <c r="L2" s="241"/>
      <c r="M2" s="241"/>
      <c r="N2" s="241"/>
      <c r="O2" s="241"/>
      <c r="P2" s="241"/>
      <c r="Q2" s="241"/>
      <c r="R2" s="241">
        <f>IF(PGD!C5="","",PGD!C5)</f>
      </c>
      <c r="S2" s="241"/>
      <c r="T2" s="241"/>
      <c r="U2" s="241"/>
      <c r="V2" s="241"/>
    </row>
    <row r="3" spans="1:22" ht="41.25" customHeight="1" thickBot="1">
      <c r="A3" s="245" t="s">
        <v>38</v>
      </c>
      <c r="B3" s="346" t="s">
        <v>39</v>
      </c>
      <c r="C3" s="346"/>
      <c r="D3" s="346"/>
      <c r="E3" s="346"/>
      <c r="F3" s="346"/>
      <c r="G3" s="346"/>
      <c r="H3" s="346"/>
      <c r="I3" s="346"/>
      <c r="J3" s="346"/>
      <c r="K3" s="346"/>
      <c r="L3" s="346"/>
      <c r="M3" s="346"/>
      <c r="N3" s="346"/>
      <c r="O3" s="346"/>
      <c r="P3" s="346"/>
      <c r="Q3" s="346"/>
      <c r="R3" s="4"/>
      <c r="S3" s="168" t="s">
        <v>53</v>
      </c>
      <c r="T3" s="169">
        <f>T6+T34+T51</f>
        <v>0</v>
      </c>
      <c r="U3" s="246">
        <f>IF(T3=0,0,"kg")</f>
        <v>0</v>
      </c>
      <c r="V3" s="4"/>
    </row>
    <row r="4" spans="1:22" ht="23.25" customHeight="1" thickBot="1">
      <c r="A4" s="170"/>
      <c r="B4" s="171"/>
      <c r="C4" s="171"/>
      <c r="D4" s="171"/>
      <c r="E4" s="171"/>
      <c r="F4" s="171"/>
      <c r="G4" s="171"/>
      <c r="H4" s="171"/>
      <c r="I4" s="171"/>
      <c r="J4" s="171"/>
      <c r="K4" s="171"/>
      <c r="L4" s="171"/>
      <c r="M4" s="171"/>
      <c r="N4" s="171"/>
      <c r="O4" s="171"/>
      <c r="P4" s="171"/>
      <c r="Q4" s="171"/>
      <c r="R4" s="172"/>
      <c r="S4" s="173"/>
      <c r="T4" s="174"/>
      <c r="U4" s="167"/>
      <c r="V4" s="167"/>
    </row>
    <row r="5" spans="1:22" ht="24" thickBot="1" thickTop="1">
      <c r="A5" s="347" t="s">
        <v>239</v>
      </c>
      <c r="B5" s="347"/>
      <c r="C5" s="347"/>
      <c r="D5" s="347"/>
      <c r="E5" s="347"/>
      <c r="F5" s="347"/>
      <c r="G5" s="347"/>
      <c r="H5" s="347"/>
      <c r="I5" s="347"/>
      <c r="J5" s="347"/>
      <c r="K5" s="347"/>
      <c r="L5" s="347"/>
      <c r="M5" s="347"/>
      <c r="N5" s="347"/>
      <c r="O5" s="347"/>
      <c r="P5" s="347"/>
      <c r="Q5" s="347"/>
      <c r="R5" s="347"/>
      <c r="S5" s="347"/>
      <c r="T5" s="347"/>
      <c r="U5" s="218"/>
      <c r="V5" s="219"/>
    </row>
    <row r="6" spans="1:21" s="22" customFormat="1" ht="20.25" customHeight="1" thickBot="1">
      <c r="A6" s="175"/>
      <c r="B6" s="175"/>
      <c r="C6" s="175"/>
      <c r="D6" s="175"/>
      <c r="E6" s="175"/>
      <c r="F6" s="175"/>
      <c r="G6" s="175"/>
      <c r="H6" s="175"/>
      <c r="I6" s="175"/>
      <c r="J6" s="175"/>
      <c r="K6" s="175"/>
      <c r="L6" s="175"/>
      <c r="M6" s="175"/>
      <c r="N6" s="175"/>
      <c r="O6" s="175"/>
      <c r="P6" s="290"/>
      <c r="Q6" s="293" t="s">
        <v>240</v>
      </c>
      <c r="R6" s="175"/>
      <c r="S6" s="107" t="s">
        <v>35</v>
      </c>
      <c r="T6" s="208">
        <f>SUM(M9:M31)</f>
        <v>0</v>
      </c>
      <c r="U6" s="108">
        <f>IF(T6=0,0,"kg")</f>
        <v>0</v>
      </c>
    </row>
    <row r="7" spans="1:17" ht="30.75" customHeight="1">
      <c r="A7" s="192" t="s">
        <v>85</v>
      </c>
      <c r="B7" s="193" t="s">
        <v>253</v>
      </c>
      <c r="C7" s="193"/>
      <c r="D7" s="193"/>
      <c r="E7" s="193"/>
      <c r="F7" s="193"/>
      <c r="G7" s="193"/>
      <c r="H7" s="195"/>
      <c r="I7" s="197" t="s">
        <v>4</v>
      </c>
      <c r="J7" s="197" t="s">
        <v>6</v>
      </c>
      <c r="K7" s="197" t="s">
        <v>118</v>
      </c>
      <c r="L7" s="197" t="s">
        <v>119</v>
      </c>
      <c r="M7" s="197" t="s">
        <v>5</v>
      </c>
      <c r="N7" s="197"/>
      <c r="P7" s="291"/>
      <c r="Q7" s="294">
        <v>75</v>
      </c>
    </row>
    <row r="8" spans="1:18" ht="19.5">
      <c r="A8" s="192"/>
      <c r="B8" s="194" t="s">
        <v>0</v>
      </c>
      <c r="C8" s="194" t="s">
        <v>101</v>
      </c>
      <c r="D8" s="194" t="s">
        <v>1</v>
      </c>
      <c r="E8" s="194" t="s">
        <v>101</v>
      </c>
      <c r="F8" s="194" t="s">
        <v>2</v>
      </c>
      <c r="G8" s="194" t="s">
        <v>101</v>
      </c>
      <c r="H8" s="196" t="s">
        <v>54</v>
      </c>
      <c r="I8" s="198"/>
      <c r="J8" s="198"/>
      <c r="K8" s="198"/>
      <c r="L8" s="198"/>
      <c r="M8" s="198"/>
      <c r="N8" s="198" t="s">
        <v>76</v>
      </c>
      <c r="P8" s="292"/>
      <c r="R8" s="33"/>
    </row>
    <row r="9" spans="1:23" ht="16.5">
      <c r="A9" s="139"/>
      <c r="B9" s="54"/>
      <c r="C9" s="140">
        <f>IF(B9&gt;0,1,0)</f>
        <v>0</v>
      </c>
      <c r="D9" s="54"/>
      <c r="E9" s="140">
        <f>IF(D9&gt;0,1,0)</f>
        <v>0</v>
      </c>
      <c r="F9" s="54"/>
      <c r="G9" s="140">
        <f>IF(F9&gt;0,1,0)</f>
        <v>0</v>
      </c>
      <c r="H9" s="67">
        <f aca="true" t="shared" si="0" ref="H9:H30">IF(C9+E9+G9&gt;0,(B9+D9+F9)/(C9+E9+G9),0)</f>
        <v>0</v>
      </c>
      <c r="I9" s="141"/>
      <c r="J9" s="141"/>
      <c r="K9" s="54"/>
      <c r="L9" s="54"/>
      <c r="M9" s="223">
        <f>IF(H9=0,0,IF(OR(I9=0,J9=0,K9=0,L9=0),"error, faltan datos necesarios",H9*K9*I9*J9/(12*L9*1000000)))</f>
        <v>0</v>
      </c>
      <c r="N9" s="140">
        <f>IF($H9&gt;0,IF(OR($H9&gt;$Q$7,$B9&gt;1.5*$Q$7,$D9&gt;1.5*$Q$7,$F9&gt;1.5*$Q$7),"NO","si"),"")</f>
      </c>
      <c r="P9" s="209">
        <f>IF(H9=0,"",IF(OR(I9=0,J9=0,K9=0,L9=0),"error falta introducir datos necesarios",""))</f>
      </c>
      <c r="W9">
        <f>IF(N9="NO",1,0)</f>
        <v>0</v>
      </c>
    </row>
    <row r="10" spans="1:23" ht="16.5">
      <c r="A10" s="139"/>
      <c r="B10" s="54"/>
      <c r="C10" s="140">
        <f aca="true" t="shared" si="1" ref="C10:C30">IF(B10&gt;0,1,0)</f>
        <v>0</v>
      </c>
      <c r="D10" s="54"/>
      <c r="E10" s="140">
        <f aca="true" t="shared" si="2" ref="E10:E30">IF(D10&gt;0,1,0)</f>
        <v>0</v>
      </c>
      <c r="F10" s="54"/>
      <c r="G10" s="140">
        <f aca="true" t="shared" si="3" ref="G10:G30">IF(F10&gt;0,1,0)</f>
        <v>0</v>
      </c>
      <c r="H10" s="67">
        <f t="shared" si="0"/>
        <v>0</v>
      </c>
      <c r="I10" s="141"/>
      <c r="J10" s="141"/>
      <c r="K10" s="54"/>
      <c r="L10" s="54"/>
      <c r="M10" s="223">
        <f aca="true" t="shared" si="4" ref="M10:M30">IF(H10=0,0,IF(OR(I10=0,J10=0,K10=0,L10=0),"error, faltan datos necesarios",H10*K10*I10*J10/(12*L10*1000000)))</f>
        <v>0</v>
      </c>
      <c r="N10" s="140">
        <f aca="true" t="shared" si="5" ref="N10:N30">IF($H10&gt;0,IF(OR($H10&gt;$Q$7,$B10&gt;1.5*$Q$7,$D10&gt;1.5*$Q$7,$F10&gt;1.5*$Q$7),"NO","si"),"")</f>
      </c>
      <c r="P10" s="209">
        <f aca="true" t="shared" si="6" ref="P10:P31">IF(H10=0,"",IF(OR(I10=0,J10=0,K10=0,L10=0),"error falta introducir datos necesarios",""))</f>
      </c>
      <c r="W10">
        <f aca="true" t="shared" si="7" ref="W10:W30">IF(N10="NO",1,0)</f>
        <v>0</v>
      </c>
    </row>
    <row r="11" spans="1:23" ht="16.5">
      <c r="A11" s="139"/>
      <c r="B11" s="54"/>
      <c r="C11" s="140">
        <f t="shared" si="1"/>
        <v>0</v>
      </c>
      <c r="D11" s="54"/>
      <c r="E11" s="140">
        <f t="shared" si="2"/>
        <v>0</v>
      </c>
      <c r="F11" s="54"/>
      <c r="G11" s="140">
        <f t="shared" si="3"/>
        <v>0</v>
      </c>
      <c r="H11" s="67">
        <f t="shared" si="0"/>
        <v>0</v>
      </c>
      <c r="I11" s="141"/>
      <c r="J11" s="141"/>
      <c r="K11" s="54"/>
      <c r="L11" s="54"/>
      <c r="M11" s="223">
        <f t="shared" si="4"/>
        <v>0</v>
      </c>
      <c r="N11" s="140">
        <f t="shared" si="5"/>
      </c>
      <c r="P11" s="209">
        <f t="shared" si="6"/>
      </c>
      <c r="W11">
        <f t="shared" si="7"/>
        <v>0</v>
      </c>
    </row>
    <row r="12" spans="1:23" ht="16.5">
      <c r="A12" s="139"/>
      <c r="B12" s="54"/>
      <c r="C12" s="140">
        <f t="shared" si="1"/>
        <v>0</v>
      </c>
      <c r="D12" s="54"/>
      <c r="E12" s="140">
        <f t="shared" si="2"/>
        <v>0</v>
      </c>
      <c r="F12" s="54"/>
      <c r="G12" s="140">
        <f t="shared" si="3"/>
        <v>0</v>
      </c>
      <c r="H12" s="67">
        <f t="shared" si="0"/>
        <v>0</v>
      </c>
      <c r="I12" s="141"/>
      <c r="J12" s="141"/>
      <c r="K12" s="54"/>
      <c r="L12" s="54"/>
      <c r="M12" s="223">
        <f t="shared" si="4"/>
        <v>0</v>
      </c>
      <c r="N12" s="140">
        <f t="shared" si="5"/>
      </c>
      <c r="P12" s="209">
        <f t="shared" si="6"/>
      </c>
      <c r="W12">
        <f t="shared" si="7"/>
        <v>0</v>
      </c>
    </row>
    <row r="13" spans="1:23" ht="16.5">
      <c r="A13" s="139"/>
      <c r="B13" s="54"/>
      <c r="C13" s="140">
        <f t="shared" si="1"/>
        <v>0</v>
      </c>
      <c r="D13" s="54"/>
      <c r="E13" s="140">
        <f t="shared" si="2"/>
        <v>0</v>
      </c>
      <c r="F13" s="54"/>
      <c r="G13" s="140">
        <f t="shared" si="3"/>
        <v>0</v>
      </c>
      <c r="H13" s="67">
        <f t="shared" si="0"/>
        <v>0</v>
      </c>
      <c r="I13" s="141"/>
      <c r="J13" s="141"/>
      <c r="K13" s="54"/>
      <c r="L13" s="54"/>
      <c r="M13" s="223">
        <f t="shared" si="4"/>
        <v>0</v>
      </c>
      <c r="N13" s="140">
        <f t="shared" si="5"/>
      </c>
      <c r="P13" s="209">
        <f t="shared" si="6"/>
      </c>
      <c r="W13">
        <f t="shared" si="7"/>
        <v>0</v>
      </c>
    </row>
    <row r="14" spans="1:23" ht="16.5">
      <c r="A14" s="139"/>
      <c r="B14" s="54"/>
      <c r="C14" s="140">
        <f t="shared" si="1"/>
        <v>0</v>
      </c>
      <c r="D14" s="54"/>
      <c r="E14" s="140">
        <f t="shared" si="2"/>
        <v>0</v>
      </c>
      <c r="F14" s="54"/>
      <c r="G14" s="140">
        <f t="shared" si="3"/>
        <v>0</v>
      </c>
      <c r="H14" s="67">
        <f t="shared" si="0"/>
        <v>0</v>
      </c>
      <c r="I14" s="141"/>
      <c r="J14" s="141"/>
      <c r="K14" s="54"/>
      <c r="L14" s="54"/>
      <c r="M14" s="223">
        <f t="shared" si="4"/>
        <v>0</v>
      </c>
      <c r="N14" s="140">
        <f t="shared" si="5"/>
      </c>
      <c r="P14" s="209">
        <f t="shared" si="6"/>
      </c>
      <c r="W14">
        <f t="shared" si="7"/>
        <v>0</v>
      </c>
    </row>
    <row r="15" spans="1:23" ht="16.5">
      <c r="A15" s="139"/>
      <c r="B15" s="54"/>
      <c r="C15" s="140">
        <f t="shared" si="1"/>
        <v>0</v>
      </c>
      <c r="D15" s="54"/>
      <c r="E15" s="140">
        <f t="shared" si="2"/>
        <v>0</v>
      </c>
      <c r="F15" s="54"/>
      <c r="G15" s="140">
        <f t="shared" si="3"/>
        <v>0</v>
      </c>
      <c r="H15" s="67">
        <f t="shared" si="0"/>
        <v>0</v>
      </c>
      <c r="I15" s="141"/>
      <c r="J15" s="141"/>
      <c r="K15" s="54"/>
      <c r="L15" s="54"/>
      <c r="M15" s="223">
        <f t="shared" si="4"/>
        <v>0</v>
      </c>
      <c r="N15" s="140">
        <f t="shared" si="5"/>
      </c>
      <c r="P15" s="209">
        <f t="shared" si="6"/>
      </c>
      <c r="W15">
        <f t="shared" si="7"/>
        <v>0</v>
      </c>
    </row>
    <row r="16" spans="1:23" ht="16.5">
      <c r="A16" s="139"/>
      <c r="B16" s="54"/>
      <c r="C16" s="140">
        <f t="shared" si="1"/>
        <v>0</v>
      </c>
      <c r="D16" s="54"/>
      <c r="E16" s="140">
        <f t="shared" si="2"/>
        <v>0</v>
      </c>
      <c r="F16" s="54"/>
      <c r="G16" s="140">
        <f t="shared" si="3"/>
        <v>0</v>
      </c>
      <c r="H16" s="67">
        <f t="shared" si="0"/>
        <v>0</v>
      </c>
      <c r="I16" s="141"/>
      <c r="J16" s="141"/>
      <c r="K16" s="54"/>
      <c r="L16" s="54"/>
      <c r="M16" s="223">
        <f t="shared" si="4"/>
        <v>0</v>
      </c>
      <c r="N16" s="140">
        <f t="shared" si="5"/>
      </c>
      <c r="P16" s="209">
        <f t="shared" si="6"/>
      </c>
      <c r="W16">
        <f t="shared" si="7"/>
        <v>0</v>
      </c>
    </row>
    <row r="17" spans="1:23" ht="16.5">
      <c r="A17" s="139"/>
      <c r="B17" s="54"/>
      <c r="C17" s="140">
        <f t="shared" si="1"/>
        <v>0</v>
      </c>
      <c r="D17" s="54"/>
      <c r="E17" s="140">
        <f t="shared" si="2"/>
        <v>0</v>
      </c>
      <c r="F17" s="54"/>
      <c r="G17" s="140">
        <f t="shared" si="3"/>
        <v>0</v>
      </c>
      <c r="H17" s="67">
        <f t="shared" si="0"/>
        <v>0</v>
      </c>
      <c r="I17" s="141"/>
      <c r="J17" s="141"/>
      <c r="K17" s="54"/>
      <c r="L17" s="54"/>
      <c r="M17" s="223">
        <f t="shared" si="4"/>
        <v>0</v>
      </c>
      <c r="N17" s="140">
        <f t="shared" si="5"/>
      </c>
      <c r="P17" s="209">
        <f t="shared" si="6"/>
      </c>
      <c r="W17">
        <f t="shared" si="7"/>
        <v>0</v>
      </c>
    </row>
    <row r="18" spans="1:23" ht="16.5">
      <c r="A18" s="139"/>
      <c r="B18" s="54"/>
      <c r="C18" s="140">
        <f t="shared" si="1"/>
        <v>0</v>
      </c>
      <c r="D18" s="54"/>
      <c r="E18" s="140">
        <f t="shared" si="2"/>
        <v>0</v>
      </c>
      <c r="F18" s="54"/>
      <c r="G18" s="140">
        <f t="shared" si="3"/>
        <v>0</v>
      </c>
      <c r="H18" s="67">
        <f t="shared" si="0"/>
        <v>0</v>
      </c>
      <c r="I18" s="141"/>
      <c r="J18" s="141"/>
      <c r="K18" s="54"/>
      <c r="L18" s="54"/>
      <c r="M18" s="223">
        <f t="shared" si="4"/>
        <v>0</v>
      </c>
      <c r="N18" s="140">
        <f t="shared" si="5"/>
      </c>
      <c r="P18" s="209">
        <f t="shared" si="6"/>
      </c>
      <c r="W18">
        <f t="shared" si="7"/>
        <v>0</v>
      </c>
    </row>
    <row r="19" spans="1:23" ht="16.5">
      <c r="A19" s="139"/>
      <c r="B19" s="54"/>
      <c r="C19" s="140">
        <f t="shared" si="1"/>
        <v>0</v>
      </c>
      <c r="D19" s="54"/>
      <c r="E19" s="140">
        <f t="shared" si="2"/>
        <v>0</v>
      </c>
      <c r="F19" s="54"/>
      <c r="G19" s="140">
        <f t="shared" si="3"/>
        <v>0</v>
      </c>
      <c r="H19" s="67">
        <f t="shared" si="0"/>
        <v>0</v>
      </c>
      <c r="I19" s="141"/>
      <c r="J19" s="141"/>
      <c r="K19" s="54"/>
      <c r="L19" s="54"/>
      <c r="M19" s="223">
        <f t="shared" si="4"/>
        <v>0</v>
      </c>
      <c r="N19" s="140">
        <f t="shared" si="5"/>
      </c>
      <c r="P19" s="209">
        <f t="shared" si="6"/>
      </c>
      <c r="W19">
        <f t="shared" si="7"/>
        <v>0</v>
      </c>
    </row>
    <row r="20" spans="1:23" ht="16.5">
      <c r="A20" s="139"/>
      <c r="B20" s="54"/>
      <c r="C20" s="140">
        <f t="shared" si="1"/>
        <v>0</v>
      </c>
      <c r="D20" s="54"/>
      <c r="E20" s="140">
        <f t="shared" si="2"/>
        <v>0</v>
      </c>
      <c r="F20" s="54"/>
      <c r="G20" s="140">
        <f t="shared" si="3"/>
        <v>0</v>
      </c>
      <c r="H20" s="67">
        <f t="shared" si="0"/>
        <v>0</v>
      </c>
      <c r="I20" s="141"/>
      <c r="J20" s="141"/>
      <c r="K20" s="54"/>
      <c r="L20" s="54"/>
      <c r="M20" s="223">
        <f t="shared" si="4"/>
        <v>0</v>
      </c>
      <c r="N20" s="140">
        <f t="shared" si="5"/>
      </c>
      <c r="P20" s="209">
        <f t="shared" si="6"/>
      </c>
      <c r="W20">
        <f t="shared" si="7"/>
        <v>0</v>
      </c>
    </row>
    <row r="21" spans="1:23" ht="16.5">
      <c r="A21" s="139"/>
      <c r="B21" s="54"/>
      <c r="C21" s="140">
        <f t="shared" si="1"/>
        <v>0</v>
      </c>
      <c r="D21" s="54"/>
      <c r="E21" s="140">
        <f t="shared" si="2"/>
        <v>0</v>
      </c>
      <c r="F21" s="54"/>
      <c r="G21" s="140">
        <f t="shared" si="3"/>
        <v>0</v>
      </c>
      <c r="H21" s="67">
        <f t="shared" si="0"/>
        <v>0</v>
      </c>
      <c r="I21" s="141"/>
      <c r="J21" s="141"/>
      <c r="K21" s="54"/>
      <c r="L21" s="54"/>
      <c r="M21" s="223">
        <f t="shared" si="4"/>
        <v>0</v>
      </c>
      <c r="N21" s="140">
        <f t="shared" si="5"/>
      </c>
      <c r="P21" s="209">
        <f t="shared" si="6"/>
      </c>
      <c r="W21">
        <f t="shared" si="7"/>
        <v>0</v>
      </c>
    </row>
    <row r="22" spans="1:23" ht="16.5">
      <c r="A22" s="139"/>
      <c r="B22" s="54"/>
      <c r="C22" s="140">
        <f t="shared" si="1"/>
        <v>0</v>
      </c>
      <c r="D22" s="54"/>
      <c r="E22" s="140">
        <f t="shared" si="2"/>
        <v>0</v>
      </c>
      <c r="F22" s="54"/>
      <c r="G22" s="140">
        <f t="shared" si="3"/>
        <v>0</v>
      </c>
      <c r="H22" s="67">
        <f t="shared" si="0"/>
        <v>0</v>
      </c>
      <c r="I22" s="141"/>
      <c r="J22" s="141"/>
      <c r="K22" s="54"/>
      <c r="L22" s="54"/>
      <c r="M22" s="223">
        <f t="shared" si="4"/>
        <v>0</v>
      </c>
      <c r="N22" s="140">
        <f t="shared" si="5"/>
      </c>
      <c r="P22" s="209">
        <f t="shared" si="6"/>
      </c>
      <c r="W22">
        <f t="shared" si="7"/>
        <v>0</v>
      </c>
    </row>
    <row r="23" spans="1:23" ht="16.5">
      <c r="A23" s="139"/>
      <c r="B23" s="54"/>
      <c r="C23" s="140">
        <f t="shared" si="1"/>
        <v>0</v>
      </c>
      <c r="D23" s="54"/>
      <c r="E23" s="140">
        <f t="shared" si="2"/>
        <v>0</v>
      </c>
      <c r="F23" s="54"/>
      <c r="G23" s="140">
        <f t="shared" si="3"/>
        <v>0</v>
      </c>
      <c r="H23" s="67">
        <f t="shared" si="0"/>
        <v>0</v>
      </c>
      <c r="I23" s="141"/>
      <c r="J23" s="141"/>
      <c r="K23" s="54"/>
      <c r="L23" s="54"/>
      <c r="M23" s="223">
        <f t="shared" si="4"/>
        <v>0</v>
      </c>
      <c r="N23" s="140">
        <f t="shared" si="5"/>
      </c>
      <c r="P23" s="209">
        <f t="shared" si="6"/>
      </c>
      <c r="W23">
        <f t="shared" si="7"/>
        <v>0</v>
      </c>
    </row>
    <row r="24" spans="1:23" ht="16.5">
      <c r="A24" s="139"/>
      <c r="B24" s="54"/>
      <c r="C24" s="140">
        <f t="shared" si="1"/>
        <v>0</v>
      </c>
      <c r="D24" s="54"/>
      <c r="E24" s="140">
        <f t="shared" si="2"/>
        <v>0</v>
      </c>
      <c r="F24" s="54"/>
      <c r="G24" s="140">
        <f t="shared" si="3"/>
        <v>0</v>
      </c>
      <c r="H24" s="67">
        <f t="shared" si="0"/>
        <v>0</v>
      </c>
      <c r="I24" s="141"/>
      <c r="J24" s="141"/>
      <c r="K24" s="54"/>
      <c r="L24" s="54"/>
      <c r="M24" s="223">
        <f t="shared" si="4"/>
        <v>0</v>
      </c>
      <c r="N24" s="140">
        <f t="shared" si="5"/>
      </c>
      <c r="P24" s="209">
        <f t="shared" si="6"/>
      </c>
      <c r="W24">
        <f t="shared" si="7"/>
        <v>0</v>
      </c>
    </row>
    <row r="25" spans="1:23" ht="16.5">
      <c r="A25" s="139"/>
      <c r="B25" s="54"/>
      <c r="C25" s="140">
        <f t="shared" si="1"/>
        <v>0</v>
      </c>
      <c r="D25" s="54"/>
      <c r="E25" s="140">
        <f t="shared" si="2"/>
        <v>0</v>
      </c>
      <c r="F25" s="54"/>
      <c r="G25" s="140">
        <f t="shared" si="3"/>
        <v>0</v>
      </c>
      <c r="H25" s="67">
        <f t="shared" si="0"/>
        <v>0</v>
      </c>
      <c r="I25" s="141"/>
      <c r="J25" s="141"/>
      <c r="K25" s="54"/>
      <c r="L25" s="54"/>
      <c r="M25" s="223">
        <f t="shared" si="4"/>
        <v>0</v>
      </c>
      <c r="N25" s="140">
        <f t="shared" si="5"/>
      </c>
      <c r="P25" s="209">
        <f t="shared" si="6"/>
      </c>
      <c r="W25">
        <f t="shared" si="7"/>
        <v>0</v>
      </c>
    </row>
    <row r="26" spans="1:23" s="22" customFormat="1" ht="16.5" customHeight="1">
      <c r="A26" s="139"/>
      <c r="B26" s="54"/>
      <c r="C26" s="140">
        <f t="shared" si="1"/>
        <v>0</v>
      </c>
      <c r="D26" s="54"/>
      <c r="E26" s="140">
        <f t="shared" si="2"/>
        <v>0</v>
      </c>
      <c r="F26" s="54"/>
      <c r="G26" s="140">
        <f t="shared" si="3"/>
        <v>0</v>
      </c>
      <c r="H26" s="67">
        <f t="shared" si="0"/>
        <v>0</v>
      </c>
      <c r="I26" s="141"/>
      <c r="J26" s="141"/>
      <c r="K26" s="54"/>
      <c r="L26" s="54"/>
      <c r="M26" s="223">
        <f t="shared" si="4"/>
        <v>0</v>
      </c>
      <c r="N26" s="140">
        <f t="shared" si="5"/>
      </c>
      <c r="O26" s="176"/>
      <c r="P26" s="209">
        <f t="shared" si="6"/>
      </c>
      <c r="Q26"/>
      <c r="W26">
        <f t="shared" si="7"/>
        <v>0</v>
      </c>
    </row>
    <row r="27" spans="1:23" s="22" customFormat="1" ht="16.5" customHeight="1">
      <c r="A27" s="139"/>
      <c r="B27" s="54"/>
      <c r="C27" s="140">
        <f t="shared" si="1"/>
        <v>0</v>
      </c>
      <c r="D27" s="54"/>
      <c r="E27" s="140">
        <f t="shared" si="2"/>
        <v>0</v>
      </c>
      <c r="F27" s="54"/>
      <c r="G27" s="140">
        <f t="shared" si="3"/>
        <v>0</v>
      </c>
      <c r="H27" s="67">
        <f t="shared" si="0"/>
        <v>0</v>
      </c>
      <c r="I27" s="141"/>
      <c r="J27" s="141"/>
      <c r="K27" s="54"/>
      <c r="L27" s="54"/>
      <c r="M27" s="223">
        <f t="shared" si="4"/>
        <v>0</v>
      </c>
      <c r="N27" s="140">
        <f t="shared" si="5"/>
      </c>
      <c r="O27" s="176"/>
      <c r="P27" s="209">
        <f t="shared" si="6"/>
      </c>
      <c r="Q27"/>
      <c r="W27">
        <f t="shared" si="7"/>
        <v>0</v>
      </c>
    </row>
    <row r="28" spans="1:23" s="22" customFormat="1" ht="15" customHeight="1">
      <c r="A28" s="139"/>
      <c r="B28" s="54"/>
      <c r="C28" s="140">
        <f t="shared" si="1"/>
        <v>0</v>
      </c>
      <c r="D28" s="54"/>
      <c r="E28" s="140">
        <f t="shared" si="2"/>
        <v>0</v>
      </c>
      <c r="F28" s="54"/>
      <c r="G28" s="140">
        <f t="shared" si="3"/>
        <v>0</v>
      </c>
      <c r="H28" s="67">
        <f t="shared" si="0"/>
        <v>0</v>
      </c>
      <c r="I28" s="141"/>
      <c r="J28" s="141"/>
      <c r="K28" s="54"/>
      <c r="L28" s="54"/>
      <c r="M28" s="223">
        <f t="shared" si="4"/>
        <v>0</v>
      </c>
      <c r="N28" s="140">
        <f t="shared" si="5"/>
      </c>
      <c r="O28" s="176"/>
      <c r="P28" s="209">
        <f t="shared" si="6"/>
      </c>
      <c r="Q28"/>
      <c r="W28">
        <f t="shared" si="7"/>
        <v>0</v>
      </c>
    </row>
    <row r="29" spans="1:23" ht="15" customHeight="1">
      <c r="A29" s="139"/>
      <c r="B29" s="54"/>
      <c r="C29" s="140">
        <f t="shared" si="1"/>
        <v>0</v>
      </c>
      <c r="D29" s="54"/>
      <c r="E29" s="140">
        <f t="shared" si="2"/>
        <v>0</v>
      </c>
      <c r="F29" s="54"/>
      <c r="G29" s="140">
        <f t="shared" si="3"/>
        <v>0</v>
      </c>
      <c r="H29" s="67">
        <f t="shared" si="0"/>
        <v>0</v>
      </c>
      <c r="I29" s="141"/>
      <c r="J29" s="141"/>
      <c r="K29" s="54"/>
      <c r="L29" s="54"/>
      <c r="M29" s="223">
        <f t="shared" si="4"/>
        <v>0</v>
      </c>
      <c r="N29" s="140">
        <f t="shared" si="5"/>
      </c>
      <c r="P29" s="209">
        <f t="shared" si="6"/>
      </c>
      <c r="W29">
        <f t="shared" si="7"/>
        <v>0</v>
      </c>
    </row>
    <row r="30" spans="1:23" ht="16.5">
      <c r="A30" s="139"/>
      <c r="B30" s="54"/>
      <c r="C30" s="140">
        <f t="shared" si="1"/>
        <v>0</v>
      </c>
      <c r="D30" s="54"/>
      <c r="E30" s="140">
        <f t="shared" si="2"/>
        <v>0</v>
      </c>
      <c r="F30" s="54"/>
      <c r="G30" s="140">
        <f t="shared" si="3"/>
        <v>0</v>
      </c>
      <c r="H30" s="67">
        <f t="shared" si="0"/>
        <v>0</v>
      </c>
      <c r="I30" s="141"/>
      <c r="J30" s="141"/>
      <c r="K30" s="54"/>
      <c r="L30" s="54"/>
      <c r="M30" s="223">
        <f t="shared" si="4"/>
        <v>0</v>
      </c>
      <c r="N30" s="140">
        <f t="shared" si="5"/>
      </c>
      <c r="P30" s="209">
        <f t="shared" si="6"/>
      </c>
      <c r="W30">
        <f t="shared" si="7"/>
        <v>0</v>
      </c>
    </row>
    <row r="31" spans="1:22" ht="16.5">
      <c r="A31" s="2"/>
      <c r="B31" s="2"/>
      <c r="C31" s="2"/>
      <c r="D31" s="2"/>
      <c r="E31" s="2"/>
      <c r="F31" s="2"/>
      <c r="G31" s="2"/>
      <c r="H31" s="2"/>
      <c r="I31" s="2"/>
      <c r="J31" s="22"/>
      <c r="K31" s="22"/>
      <c r="L31" s="2"/>
      <c r="M31" s="2"/>
      <c r="N31" s="2"/>
      <c r="O31" s="2"/>
      <c r="P31" s="209">
        <f t="shared" si="6"/>
      </c>
      <c r="Q31" s="2"/>
      <c r="R31" s="2"/>
      <c r="S31" s="2"/>
      <c r="T31" s="2"/>
      <c r="U31" s="2"/>
      <c r="V31" s="2"/>
    </row>
    <row r="32" spans="1:22" ht="15" customHeight="1" thickBot="1">
      <c r="A32" s="167"/>
      <c r="B32" s="167"/>
      <c r="C32" s="167"/>
      <c r="D32" s="167"/>
      <c r="E32" s="167"/>
      <c r="F32" s="167"/>
      <c r="G32" s="167"/>
      <c r="H32" s="167"/>
      <c r="I32" s="167"/>
      <c r="J32" s="167"/>
      <c r="K32" s="167"/>
      <c r="L32" s="167"/>
      <c r="M32" s="167"/>
      <c r="N32" s="167"/>
      <c r="O32" s="167"/>
      <c r="P32" s="167"/>
      <c r="Q32" s="167"/>
      <c r="R32" s="167"/>
      <c r="S32" s="167"/>
      <c r="T32" s="167"/>
      <c r="U32" s="167"/>
      <c r="V32" s="167"/>
    </row>
    <row r="33" spans="1:22" ht="39.75" customHeight="1" thickBot="1" thickTop="1">
      <c r="A33" s="221" t="s">
        <v>273</v>
      </c>
      <c r="B33" s="220"/>
      <c r="C33" s="220"/>
      <c r="D33" s="220"/>
      <c r="E33" s="220"/>
      <c r="F33" s="220"/>
      <c r="G33" s="220"/>
      <c r="H33" s="220"/>
      <c r="I33" s="220"/>
      <c r="J33" s="220"/>
      <c r="K33" s="220"/>
      <c r="L33" s="220"/>
      <c r="M33" s="220"/>
      <c r="N33" s="220"/>
      <c r="O33" s="220"/>
      <c r="P33" s="220"/>
      <c r="Q33" s="220"/>
      <c r="R33" s="220"/>
      <c r="S33" s="220"/>
      <c r="T33" s="220"/>
      <c r="U33" s="219"/>
      <c r="V33" s="219"/>
    </row>
    <row r="34" spans="17:22" ht="20.25" customHeight="1" thickBot="1">
      <c r="Q34" s="52"/>
      <c r="S34" s="162" t="s">
        <v>35</v>
      </c>
      <c r="T34" s="207">
        <f>SUM(K37:K50)</f>
        <v>0</v>
      </c>
      <c r="U34" s="163" t="s">
        <v>86</v>
      </c>
      <c r="V34" s="2"/>
    </row>
    <row r="35" spans="1:22" ht="50.25" thickBot="1">
      <c r="A35" s="350" t="s">
        <v>85</v>
      </c>
      <c r="B35" s="142" t="s">
        <v>252</v>
      </c>
      <c r="C35" s="142"/>
      <c r="D35" s="142"/>
      <c r="E35" s="142"/>
      <c r="F35" s="142"/>
      <c r="G35" s="142"/>
      <c r="H35" s="72"/>
      <c r="I35" s="156" t="s">
        <v>4</v>
      </c>
      <c r="J35" s="348" t="s">
        <v>6</v>
      </c>
      <c r="K35" s="148" t="s">
        <v>5</v>
      </c>
      <c r="L35" s="148" t="s">
        <v>116</v>
      </c>
      <c r="M35" s="51"/>
      <c r="O35" s="235" t="s">
        <v>117</v>
      </c>
      <c r="P35" s="295">
        <f>IF(O36&gt;=100,"VLE mg COV/Nm3","")</f>
      </c>
      <c r="Q35" s="296" t="str">
        <f>IF(O36&lt;100,"VLE mg COT/Nm3","")</f>
        <v>VLE mg COT/Nm3</v>
      </c>
      <c r="T35" s="2"/>
      <c r="U35" s="2"/>
      <c r="V35" s="2"/>
    </row>
    <row r="36" spans="1:22" ht="20.25" thickBot="1">
      <c r="A36" s="351"/>
      <c r="B36" s="68" t="s">
        <v>0</v>
      </c>
      <c r="C36" s="69" t="s">
        <v>101</v>
      </c>
      <c r="D36" s="70" t="s">
        <v>1</v>
      </c>
      <c r="E36" s="69" t="s">
        <v>101</v>
      </c>
      <c r="F36" s="70" t="s">
        <v>2</v>
      </c>
      <c r="G36" s="69" t="s">
        <v>101</v>
      </c>
      <c r="H36" s="71" t="s">
        <v>54</v>
      </c>
      <c r="I36" s="157"/>
      <c r="J36" s="349"/>
      <c r="K36" s="147"/>
      <c r="L36" s="147"/>
      <c r="M36" s="164" t="s">
        <v>76</v>
      </c>
      <c r="N36" s="2"/>
      <c r="O36" s="236">
        <f>SUM(L37:L51)</f>
        <v>0</v>
      </c>
      <c r="P36" s="297">
        <f>IF(O36&gt;=100,20,0)</f>
        <v>0</v>
      </c>
      <c r="Q36" s="298">
        <f>IF(O36&gt;=100,0,Q7)</f>
        <v>75</v>
      </c>
      <c r="T36" s="2"/>
      <c r="U36" s="2"/>
      <c r="V36" s="33"/>
    </row>
    <row r="37" spans="1:23" ht="17.25" customHeight="1">
      <c r="A37" s="56"/>
      <c r="B37" s="54"/>
      <c r="C37" s="140">
        <f aca="true" t="shared" si="8" ref="C37:C42">IF(B37&gt;0,1,0)</f>
        <v>0</v>
      </c>
      <c r="D37" s="54"/>
      <c r="E37" s="140">
        <f>IF(D37&gt;0,1,0)</f>
        <v>0</v>
      </c>
      <c r="F37" s="54"/>
      <c r="G37" s="140">
        <f>IF(F37&gt;0,1,0)</f>
        <v>0</v>
      </c>
      <c r="H37" s="146">
        <f aca="true" t="shared" si="9" ref="H37:H42">IF(C37+E37+G37&gt;0,(B37+D37+F37)/(C37+E37+G37),0)</f>
        <v>0</v>
      </c>
      <c r="I37" s="141"/>
      <c r="J37" s="141"/>
      <c r="K37" s="145">
        <f aca="true" t="shared" si="10" ref="K37:K42">H37*I37*J37/1000000</f>
        <v>0</v>
      </c>
      <c r="L37" s="145">
        <f aca="true" t="shared" si="11" ref="L37:L42">H37*I37/1000</f>
        <v>0</v>
      </c>
      <c r="M37" s="140">
        <f>IF(OR(H37=0,$P$36=0),0,IF(OR($H37&gt;$P$36,$B37&gt;1.5*$P$36,$D37&gt;1.5*$P$36,$F37&gt;1.5*$P$36),"NO","SI"))</f>
        <v>0</v>
      </c>
      <c r="N37" s="22"/>
      <c r="O37" s="343" t="str">
        <f>IF(O36&lt;100,"Caudal inferior a 100 g/h, aplica el VLE general focos canalizados para esta actividad en mg COT/Nm3",0)</f>
        <v>Caudal inferior a 100 g/h, aplica el VLE general focos canalizados para esta actividad en mg COT/Nm3</v>
      </c>
      <c r="P37" s="343"/>
      <c r="Q37" s="343"/>
      <c r="R37" s="343"/>
      <c r="S37" s="343"/>
      <c r="T37" s="343"/>
      <c r="U37" s="343"/>
      <c r="V37" s="343"/>
      <c r="W37">
        <f>IF(M37="NO",1,0)</f>
        <v>0</v>
      </c>
    </row>
    <row r="38" spans="1:23" ht="15" customHeight="1">
      <c r="A38" s="56"/>
      <c r="B38" s="56"/>
      <c r="C38" s="36">
        <f t="shared" si="8"/>
        <v>0</v>
      </c>
      <c r="D38" s="56"/>
      <c r="E38" s="36">
        <f>IF(D38&gt;0,1,0)</f>
        <v>0</v>
      </c>
      <c r="F38" s="56"/>
      <c r="G38" s="36">
        <f>IF(F38&gt;0,1,0)</f>
        <v>0</v>
      </c>
      <c r="H38" s="122">
        <f t="shared" si="9"/>
        <v>0</v>
      </c>
      <c r="I38" s="55"/>
      <c r="J38" s="55"/>
      <c r="K38" s="144">
        <f t="shared" si="10"/>
        <v>0</v>
      </c>
      <c r="L38" s="144">
        <f t="shared" si="11"/>
        <v>0</v>
      </c>
      <c r="M38" s="140">
        <f aca="true" t="shared" si="12" ref="M38:M48">IF(OR(H38=0,$P$36=0),0,IF(OR($H38&gt;$P$36,$B38&gt;1.5*$P$36,$D38&gt;1.5*$P$36,$F38&gt;1.5*$P$36),"NO","SI"))</f>
        <v>0</v>
      </c>
      <c r="N38" s="22"/>
      <c r="O38" s="343"/>
      <c r="P38" s="343"/>
      <c r="Q38" s="343"/>
      <c r="R38" s="343"/>
      <c r="S38" s="343"/>
      <c r="T38" s="343"/>
      <c r="U38" s="343"/>
      <c r="V38" s="343"/>
      <c r="W38">
        <f aca="true" t="shared" si="13" ref="W38:W66">IF(M38="NO",1,0)</f>
        <v>0</v>
      </c>
    </row>
    <row r="39" spans="1:23" ht="15" customHeight="1">
      <c r="A39" s="56"/>
      <c r="B39" s="56"/>
      <c r="C39" s="36">
        <f t="shared" si="8"/>
        <v>0</v>
      </c>
      <c r="D39" s="56"/>
      <c r="E39" s="36">
        <f>IF(D39&gt;0,1,0)</f>
        <v>0</v>
      </c>
      <c r="F39" s="56"/>
      <c r="G39" s="36">
        <f>IF(F39&gt;0,1,0)</f>
        <v>0</v>
      </c>
      <c r="H39" s="122">
        <f t="shared" si="9"/>
        <v>0</v>
      </c>
      <c r="I39" s="55"/>
      <c r="J39" s="55"/>
      <c r="K39" s="144">
        <f t="shared" si="10"/>
        <v>0</v>
      </c>
      <c r="L39" s="144">
        <f t="shared" si="11"/>
        <v>0</v>
      </c>
      <c r="M39" s="140">
        <f t="shared" si="12"/>
        <v>0</v>
      </c>
      <c r="N39" s="22"/>
      <c r="O39" s="342" t="str">
        <f>IF(O36&lt;100,"Es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P39" s="342"/>
      <c r="Q39" s="342"/>
      <c r="R39" s="342"/>
      <c r="S39" s="342"/>
      <c r="T39" s="342"/>
      <c r="U39" s="342"/>
      <c r="V39" s="342"/>
      <c r="W39">
        <f t="shared" si="13"/>
        <v>0</v>
      </c>
    </row>
    <row r="40" spans="1:23" ht="15" customHeight="1">
      <c r="A40" s="56"/>
      <c r="B40" s="56"/>
      <c r="C40" s="36">
        <f t="shared" si="8"/>
        <v>0</v>
      </c>
      <c r="D40" s="56"/>
      <c r="E40" s="36">
        <f>IF(D40&gt;0,1,0)</f>
        <v>0</v>
      </c>
      <c r="F40" s="56"/>
      <c r="G40" s="36">
        <f>IF(F40&gt;0,1,0)</f>
        <v>0</v>
      </c>
      <c r="H40" s="122">
        <f t="shared" si="9"/>
        <v>0</v>
      </c>
      <c r="I40" s="55"/>
      <c r="J40" s="55"/>
      <c r="K40" s="144">
        <f t="shared" si="10"/>
        <v>0</v>
      </c>
      <c r="L40" s="144">
        <f t="shared" si="11"/>
        <v>0</v>
      </c>
      <c r="M40" s="140">
        <f t="shared" si="12"/>
        <v>0</v>
      </c>
      <c r="N40" s="22"/>
      <c r="O40" s="342"/>
      <c r="P40" s="342"/>
      <c r="Q40" s="342"/>
      <c r="R40" s="342"/>
      <c r="S40" s="342"/>
      <c r="T40" s="342"/>
      <c r="U40" s="342"/>
      <c r="V40" s="342"/>
      <c r="W40">
        <f t="shared" si="13"/>
        <v>0</v>
      </c>
    </row>
    <row r="41" spans="1:23" ht="15" customHeight="1">
      <c r="A41" s="56"/>
      <c r="B41" s="56"/>
      <c r="C41" s="36">
        <f t="shared" si="8"/>
        <v>0</v>
      </c>
      <c r="D41" s="56"/>
      <c r="E41" s="36">
        <f>IF(D41&gt;0,1,0)</f>
        <v>0</v>
      </c>
      <c r="F41" s="56"/>
      <c r="G41" s="36">
        <f>IF(F41&gt;0,1,0)</f>
        <v>0</v>
      </c>
      <c r="H41" s="122">
        <f t="shared" si="9"/>
        <v>0</v>
      </c>
      <c r="I41" s="55"/>
      <c r="J41" s="55"/>
      <c r="K41" s="144">
        <f t="shared" si="10"/>
        <v>0</v>
      </c>
      <c r="L41" s="144">
        <f t="shared" si="11"/>
        <v>0</v>
      </c>
      <c r="M41" s="140">
        <f t="shared" si="12"/>
        <v>0</v>
      </c>
      <c r="N41" s="22"/>
      <c r="O41" s="342"/>
      <c r="P41" s="342"/>
      <c r="Q41" s="342"/>
      <c r="R41" s="342"/>
      <c r="S41" s="342"/>
      <c r="T41" s="342"/>
      <c r="U41" s="342"/>
      <c r="V41" s="342"/>
      <c r="W41">
        <f t="shared" si="13"/>
        <v>0</v>
      </c>
    </row>
    <row r="42" spans="1:23" s="52" customFormat="1" ht="15" customHeight="1">
      <c r="A42" s="56"/>
      <c r="B42" s="56"/>
      <c r="C42" s="36">
        <f t="shared" si="8"/>
        <v>0</v>
      </c>
      <c r="D42" s="56"/>
      <c r="E42" s="36">
        <f>IF(D42&gt;0,1,0)</f>
        <v>0</v>
      </c>
      <c r="F42" s="56"/>
      <c r="G42" s="36">
        <f>IF(F42&gt;0,1,0)</f>
        <v>0</v>
      </c>
      <c r="H42" s="122">
        <f t="shared" si="9"/>
        <v>0</v>
      </c>
      <c r="I42" s="55"/>
      <c r="J42" s="55"/>
      <c r="K42" s="144">
        <f t="shared" si="10"/>
        <v>0</v>
      </c>
      <c r="L42" s="144">
        <f t="shared" si="11"/>
        <v>0</v>
      </c>
      <c r="M42" s="140">
        <f t="shared" si="12"/>
        <v>0</v>
      </c>
      <c r="N42" s="22"/>
      <c r="O42" s="342"/>
      <c r="P42" s="342"/>
      <c r="Q42" s="342"/>
      <c r="R42" s="342"/>
      <c r="S42" s="342"/>
      <c r="T42" s="342"/>
      <c r="U42" s="342"/>
      <c r="V42" s="342"/>
      <c r="W42">
        <f t="shared" si="13"/>
        <v>0</v>
      </c>
    </row>
    <row r="43" spans="1:23" s="52" customFormat="1" ht="19.5" customHeight="1">
      <c r="A43" s="56"/>
      <c r="B43" s="56"/>
      <c r="C43" s="36">
        <f aca="true" t="shared" si="14" ref="C43:C48">IF(B43&gt;0,1,0)</f>
        <v>0</v>
      </c>
      <c r="D43" s="56"/>
      <c r="E43" s="36">
        <f aca="true" t="shared" si="15" ref="E43:E48">IF(D43&gt;0,1,0)</f>
        <v>0</v>
      </c>
      <c r="F43" s="56"/>
      <c r="G43" s="36">
        <f aca="true" t="shared" si="16" ref="G43:G48">IF(F43&gt;0,1,0)</f>
        <v>0</v>
      </c>
      <c r="H43" s="122">
        <f aca="true" t="shared" si="17" ref="H43:H48">IF(C43+E43+G43&gt;0,(B43+D43+F43)/(C43+E43+G43),0)</f>
        <v>0</v>
      </c>
      <c r="I43" s="55"/>
      <c r="J43" s="55"/>
      <c r="K43" s="144">
        <f aca="true" t="shared" si="18" ref="K43:K48">H43*I43*J43/1000000</f>
        <v>0</v>
      </c>
      <c r="L43" s="144">
        <f aca="true" t="shared" si="19" ref="L43:L48">H43*I43/1000</f>
        <v>0</v>
      </c>
      <c r="M43" s="140">
        <f t="shared" si="12"/>
        <v>0</v>
      </c>
      <c r="N43" s="165"/>
      <c r="O43" s="344">
        <f>IF(P36=0,0,"El VLE para los focos de emisión de COVs halogenados con frase de riesgo asignada R40 o indicación de peligro H341 o H351, cuando el caudal másico de la suma de los compuestos sea &gt;= 100 g/h es 20 mg COV/Nm3")</f>
        <v>0</v>
      </c>
      <c r="P43" s="344"/>
      <c r="Q43" s="344"/>
      <c r="R43" s="344"/>
      <c r="S43" s="344"/>
      <c r="T43" s="344"/>
      <c r="U43" s="344"/>
      <c r="V43" s="344"/>
      <c r="W43">
        <f t="shared" si="13"/>
        <v>0</v>
      </c>
    </row>
    <row r="44" spans="1:23" s="52" customFormat="1" ht="15" customHeight="1">
      <c r="A44" s="56"/>
      <c r="B44" s="56"/>
      <c r="C44" s="36">
        <f t="shared" si="14"/>
        <v>0</v>
      </c>
      <c r="D44" s="56"/>
      <c r="E44" s="36">
        <f t="shared" si="15"/>
        <v>0</v>
      </c>
      <c r="F44" s="56"/>
      <c r="G44" s="36">
        <f t="shared" si="16"/>
        <v>0</v>
      </c>
      <c r="H44" s="122">
        <f t="shared" si="17"/>
        <v>0</v>
      </c>
      <c r="I44" s="55"/>
      <c r="J44" s="55"/>
      <c r="K44" s="144">
        <f t="shared" si="18"/>
        <v>0</v>
      </c>
      <c r="L44" s="144">
        <f t="shared" si="19"/>
        <v>0</v>
      </c>
      <c r="M44" s="140">
        <f t="shared" si="12"/>
        <v>0</v>
      </c>
      <c r="N44" s="165"/>
      <c r="O44" s="344"/>
      <c r="P44" s="344"/>
      <c r="Q44" s="344"/>
      <c r="R44" s="344"/>
      <c r="S44" s="344"/>
      <c r="T44" s="344"/>
      <c r="U44" s="344"/>
      <c r="V44" s="344"/>
      <c r="W44">
        <f t="shared" si="13"/>
        <v>0</v>
      </c>
    </row>
    <row r="45" spans="1:23" s="52" customFormat="1" ht="15" customHeight="1">
      <c r="A45" s="56"/>
      <c r="B45" s="56"/>
      <c r="C45" s="36">
        <f t="shared" si="14"/>
        <v>0</v>
      </c>
      <c r="D45" s="56"/>
      <c r="E45" s="36">
        <f t="shared" si="15"/>
        <v>0</v>
      </c>
      <c r="F45" s="56"/>
      <c r="G45" s="36">
        <f t="shared" si="16"/>
        <v>0</v>
      </c>
      <c r="H45" s="122">
        <f t="shared" si="17"/>
        <v>0</v>
      </c>
      <c r="I45" s="55"/>
      <c r="J45" s="55"/>
      <c r="K45" s="144">
        <f t="shared" si="18"/>
        <v>0</v>
      </c>
      <c r="L45" s="144">
        <f t="shared" si="19"/>
        <v>0</v>
      </c>
      <c r="M45" s="140">
        <f t="shared" si="12"/>
        <v>0</v>
      </c>
      <c r="N45" s="121"/>
      <c r="O45" s="344"/>
      <c r="P45" s="344"/>
      <c r="Q45" s="344"/>
      <c r="R45" s="344"/>
      <c r="S45" s="344"/>
      <c r="T45" s="344"/>
      <c r="U45" s="344"/>
      <c r="V45" s="344"/>
      <c r="W45">
        <f t="shared" si="13"/>
        <v>0</v>
      </c>
    </row>
    <row r="46" spans="1:23" s="52" customFormat="1" ht="15" customHeight="1">
      <c r="A46" s="56"/>
      <c r="B46" s="56"/>
      <c r="C46" s="36">
        <f t="shared" si="14"/>
        <v>0</v>
      </c>
      <c r="D46" s="56"/>
      <c r="E46" s="36">
        <f t="shared" si="15"/>
        <v>0</v>
      </c>
      <c r="F46" s="56"/>
      <c r="G46" s="36">
        <f t="shared" si="16"/>
        <v>0</v>
      </c>
      <c r="H46" s="122">
        <f t="shared" si="17"/>
        <v>0</v>
      </c>
      <c r="I46" s="55"/>
      <c r="J46" s="55"/>
      <c r="K46" s="144">
        <f t="shared" si="18"/>
        <v>0</v>
      </c>
      <c r="L46" s="144">
        <f t="shared" si="19"/>
        <v>0</v>
      </c>
      <c r="M46" s="140">
        <f t="shared" si="12"/>
        <v>0</v>
      </c>
      <c r="N46" s="121"/>
      <c r="O46" s="344"/>
      <c r="P46" s="344"/>
      <c r="Q46" s="344"/>
      <c r="R46" s="344"/>
      <c r="S46" s="344"/>
      <c r="T46" s="344"/>
      <c r="U46" s="344"/>
      <c r="V46" s="344"/>
      <c r="W46">
        <f t="shared" si="13"/>
        <v>0</v>
      </c>
    </row>
    <row r="47" spans="1:23" s="52" customFormat="1" ht="15" customHeight="1">
      <c r="A47" s="56"/>
      <c r="B47" s="56"/>
      <c r="C47" s="36">
        <f t="shared" si="14"/>
        <v>0</v>
      </c>
      <c r="D47" s="56"/>
      <c r="E47" s="36">
        <f t="shared" si="15"/>
        <v>0</v>
      </c>
      <c r="F47" s="56"/>
      <c r="G47" s="36">
        <f t="shared" si="16"/>
        <v>0</v>
      </c>
      <c r="H47" s="122">
        <f t="shared" si="17"/>
        <v>0</v>
      </c>
      <c r="I47" s="55"/>
      <c r="J47" s="55"/>
      <c r="K47" s="144">
        <f t="shared" si="18"/>
        <v>0</v>
      </c>
      <c r="L47" s="144">
        <f t="shared" si="19"/>
        <v>0</v>
      </c>
      <c r="M47" s="140">
        <f t="shared" si="12"/>
        <v>0</v>
      </c>
      <c r="N47" s="121"/>
      <c r="O47" s="344"/>
      <c r="P47" s="344"/>
      <c r="Q47" s="344"/>
      <c r="R47" s="344"/>
      <c r="S47" s="344"/>
      <c r="T47" s="344"/>
      <c r="U47" s="344"/>
      <c r="V47" s="344"/>
      <c r="W47">
        <f t="shared" si="13"/>
        <v>0</v>
      </c>
    </row>
    <row r="48" spans="1:23" s="52" customFormat="1" ht="25.5" customHeight="1" thickBot="1">
      <c r="A48" s="56"/>
      <c r="B48" s="56"/>
      <c r="C48" s="229">
        <f t="shared" si="14"/>
        <v>0</v>
      </c>
      <c r="D48" s="56"/>
      <c r="E48" s="229">
        <f t="shared" si="15"/>
        <v>0</v>
      </c>
      <c r="F48" s="56"/>
      <c r="G48" s="229">
        <f t="shared" si="16"/>
        <v>0</v>
      </c>
      <c r="H48" s="230">
        <f t="shared" si="17"/>
        <v>0</v>
      </c>
      <c r="I48" s="231"/>
      <c r="J48" s="231"/>
      <c r="K48" s="232">
        <f t="shared" si="18"/>
        <v>0</v>
      </c>
      <c r="L48" s="232">
        <f t="shared" si="19"/>
        <v>0</v>
      </c>
      <c r="M48" s="140">
        <f t="shared" si="12"/>
        <v>0</v>
      </c>
      <c r="N48" s="166"/>
      <c r="O48" s="345"/>
      <c r="P48" s="345"/>
      <c r="Q48" s="345"/>
      <c r="R48" s="345"/>
      <c r="S48" s="345"/>
      <c r="T48" s="345"/>
      <c r="U48" s="345"/>
      <c r="V48" s="345"/>
      <c r="W48">
        <f t="shared" si="13"/>
        <v>0</v>
      </c>
    </row>
    <row r="49" spans="1:23" s="52" customFormat="1" ht="25.5" customHeight="1" thickTop="1">
      <c r="A49" s="22"/>
      <c r="B49" s="22"/>
      <c r="C49" s="22"/>
      <c r="D49" s="22"/>
      <c r="E49" s="22"/>
      <c r="F49" s="22"/>
      <c r="G49" s="22"/>
      <c r="H49" s="226"/>
      <c r="I49" s="227"/>
      <c r="J49" s="227"/>
      <c r="K49" s="121"/>
      <c r="L49" s="121"/>
      <c r="M49" s="22"/>
      <c r="N49" s="22"/>
      <c r="O49" s="228"/>
      <c r="P49" s="228"/>
      <c r="Q49" s="228"/>
      <c r="R49" s="228"/>
      <c r="S49" s="228"/>
      <c r="T49" s="228"/>
      <c r="U49" s="22"/>
      <c r="V49" s="22"/>
      <c r="W49">
        <f t="shared" si="13"/>
        <v>0</v>
      </c>
    </row>
    <row r="50" spans="1:23" s="52" customFormat="1" ht="25.5" customHeight="1" thickBot="1">
      <c r="A50" s="221" t="s">
        <v>275</v>
      </c>
      <c r="B50" s="222"/>
      <c r="C50" s="222"/>
      <c r="D50" s="222"/>
      <c r="E50" s="222"/>
      <c r="F50" s="222"/>
      <c r="G50" s="222"/>
      <c r="H50" s="222"/>
      <c r="I50" s="222"/>
      <c r="J50" s="222"/>
      <c r="K50" s="222"/>
      <c r="L50" s="222"/>
      <c r="M50" s="222"/>
      <c r="N50" s="222"/>
      <c r="O50" s="222"/>
      <c r="P50" s="222"/>
      <c r="Q50" s="222"/>
      <c r="R50" s="222"/>
      <c r="S50" s="222"/>
      <c r="T50" s="222"/>
      <c r="U50" s="219"/>
      <c r="V50" s="219"/>
      <c r="W50">
        <f t="shared" si="13"/>
        <v>0</v>
      </c>
    </row>
    <row r="51" spans="13:23" ht="31.5" customHeight="1" thickBot="1">
      <c r="M51" s="52"/>
      <c r="N51" s="52"/>
      <c r="Q51" s="22"/>
      <c r="S51" s="162" t="s">
        <v>35</v>
      </c>
      <c r="T51" s="207">
        <f>SUM(K54:K88)</f>
        <v>0</v>
      </c>
      <c r="U51" s="163" t="s">
        <v>86</v>
      </c>
      <c r="W51">
        <f t="shared" si="13"/>
        <v>0</v>
      </c>
    </row>
    <row r="52" spans="1:23" ht="50.25" thickBot="1">
      <c r="A52" s="154" t="s">
        <v>85</v>
      </c>
      <c r="B52" s="142" t="s">
        <v>252</v>
      </c>
      <c r="C52" s="142"/>
      <c r="D52" s="142"/>
      <c r="E52" s="142"/>
      <c r="F52" s="142"/>
      <c r="G52" s="142"/>
      <c r="H52" s="72"/>
      <c r="I52" s="156" t="s">
        <v>4</v>
      </c>
      <c r="J52" s="348" t="s">
        <v>6</v>
      </c>
      <c r="K52" s="148" t="s">
        <v>5</v>
      </c>
      <c r="L52" s="148" t="s">
        <v>116</v>
      </c>
      <c r="M52" s="51"/>
      <c r="O52" s="235" t="s">
        <v>117</v>
      </c>
      <c r="P52" s="301">
        <f>IF(O53&gt;=100,"VLE mg COV/Nm3","")</f>
      </c>
      <c r="Q52" s="296" t="str">
        <f>IF(O53&lt;100,"VLE mg COT/Nm3","")</f>
        <v>VLE mg COT/Nm3</v>
      </c>
      <c r="R52" s="52"/>
      <c r="S52" s="52"/>
      <c r="W52">
        <f t="shared" si="13"/>
        <v>0</v>
      </c>
    </row>
    <row r="53" spans="1:23" ht="15.75" customHeight="1" thickBot="1">
      <c r="A53" s="155"/>
      <c r="B53" s="68" t="s">
        <v>0</v>
      </c>
      <c r="C53" s="69" t="s">
        <v>101</v>
      </c>
      <c r="D53" s="70" t="s">
        <v>1</v>
      </c>
      <c r="E53" s="69" t="s">
        <v>101</v>
      </c>
      <c r="F53" s="70" t="s">
        <v>2</v>
      </c>
      <c r="G53" s="69" t="s">
        <v>101</v>
      </c>
      <c r="H53" s="71" t="s">
        <v>54</v>
      </c>
      <c r="I53" s="157"/>
      <c r="J53" s="349"/>
      <c r="K53" s="147"/>
      <c r="L53" s="147"/>
      <c r="M53" s="164" t="s">
        <v>76</v>
      </c>
      <c r="N53" s="2"/>
      <c r="O53" s="236">
        <f>SUM(L54:L96)</f>
        <v>0</v>
      </c>
      <c r="P53" s="297">
        <f>IF(O53&gt;=10,2,0)</f>
        <v>0</v>
      </c>
      <c r="Q53" s="298">
        <f>IF(O53&gt;=10,0,Q7)</f>
        <v>75</v>
      </c>
      <c r="W53">
        <f t="shared" si="13"/>
        <v>0</v>
      </c>
    </row>
    <row r="54" spans="1:23" ht="15">
      <c r="A54" s="56"/>
      <c r="B54" s="54"/>
      <c r="C54" s="140">
        <f aca="true" t="shared" si="20" ref="C54:C66">IF(B54&gt;0,1,0)</f>
        <v>0</v>
      </c>
      <c r="D54" s="54"/>
      <c r="E54" s="140">
        <f aca="true" t="shared" si="21" ref="E54:E66">IF(D54&gt;0,1,0)</f>
        <v>0</v>
      </c>
      <c r="F54" s="54"/>
      <c r="G54" s="140">
        <f aca="true" t="shared" si="22" ref="G54:G66">IF(F54&gt;0,1,0)</f>
        <v>0</v>
      </c>
      <c r="H54" s="67">
        <f aca="true" t="shared" si="23" ref="H54:H62">IF(C54+E54+G54&gt;0,(B54+D54+F54)/(C54+E54+G54),0)</f>
        <v>0</v>
      </c>
      <c r="I54" s="141"/>
      <c r="J54" s="141"/>
      <c r="K54" s="145">
        <f aca="true" t="shared" si="24" ref="K54:K59">H54*I54*J54/1000000</f>
        <v>0</v>
      </c>
      <c r="L54" s="145">
        <f aca="true" t="shared" si="25" ref="L54:L59">H54*I54/1000</f>
        <v>0</v>
      </c>
      <c r="M54" s="140">
        <f>IF(OR(H54=0,P53=0),0,IF(OR($H54&gt;$P$36,$B54&gt;1.5*$P$36,$D54&gt;1.5*$P$36,$F54&gt;1.5*$P$36),"NO","SI"))</f>
        <v>0</v>
      </c>
      <c r="N54" s="22"/>
      <c r="T54" s="52"/>
      <c r="U54" s="300"/>
      <c r="W54">
        <f t="shared" si="13"/>
        <v>0</v>
      </c>
    </row>
    <row r="55" spans="1:23" ht="16.5" customHeight="1">
      <c r="A55" s="56"/>
      <c r="B55" s="54"/>
      <c r="C55" s="140">
        <f t="shared" si="20"/>
        <v>0</v>
      </c>
      <c r="D55" s="54"/>
      <c r="E55" s="140">
        <f t="shared" si="21"/>
        <v>0</v>
      </c>
      <c r="F55" s="54"/>
      <c r="G55" s="140">
        <f t="shared" si="22"/>
        <v>0</v>
      </c>
      <c r="H55" s="122">
        <f t="shared" si="23"/>
        <v>0</v>
      </c>
      <c r="I55" s="55"/>
      <c r="J55" s="55"/>
      <c r="K55" s="144">
        <f t="shared" si="24"/>
        <v>0</v>
      </c>
      <c r="L55" s="144">
        <f t="shared" si="25"/>
        <v>0</v>
      </c>
      <c r="M55" s="140">
        <f aca="true" t="shared" si="26" ref="M55:M66">IF(OR(H55=0,P54=0),0,IF(OR($H55&gt;$P$36,$B55&gt;1.5*$P$36,$D55&gt;1.5*$P$36,$F55&gt;1.5*$P$36),"NO","SI"))</f>
        <v>0</v>
      </c>
      <c r="N55" s="22"/>
      <c r="O55" s="343" t="str">
        <f>IF(O53&lt;10,"Caudal inferior a 10 g/h, aplica el VLE general focos canalizados para esta actividad en mg COT/Nm3",0)</f>
        <v>Caudal inferior a 10 g/h, aplica el VLE general focos canalizados para esta actividad en mg COT/Nm3</v>
      </c>
      <c r="P55" s="343"/>
      <c r="Q55" s="343"/>
      <c r="R55" s="343"/>
      <c r="S55" s="343"/>
      <c r="T55" s="343"/>
      <c r="U55" s="343"/>
      <c r="V55" s="343"/>
      <c r="W55">
        <f t="shared" si="13"/>
        <v>0</v>
      </c>
    </row>
    <row r="56" spans="1:23" s="52" customFormat="1" ht="16.5" customHeight="1">
      <c r="A56" s="56"/>
      <c r="B56" s="54"/>
      <c r="C56" s="140">
        <f t="shared" si="20"/>
        <v>0</v>
      </c>
      <c r="D56" s="54"/>
      <c r="E56" s="140">
        <f t="shared" si="21"/>
        <v>0</v>
      </c>
      <c r="F56" s="54"/>
      <c r="G56" s="140">
        <f t="shared" si="22"/>
        <v>0</v>
      </c>
      <c r="H56" s="122">
        <f t="shared" si="23"/>
        <v>0</v>
      </c>
      <c r="I56" s="55"/>
      <c r="J56" s="55"/>
      <c r="K56" s="144">
        <f t="shared" si="24"/>
        <v>0</v>
      </c>
      <c r="L56" s="144">
        <f t="shared" si="25"/>
        <v>0</v>
      </c>
      <c r="M56" s="140">
        <f t="shared" si="26"/>
        <v>0</v>
      </c>
      <c r="N56" s="22"/>
      <c r="O56" s="343"/>
      <c r="P56" s="343"/>
      <c r="Q56" s="343"/>
      <c r="R56" s="343"/>
      <c r="S56" s="343"/>
      <c r="T56" s="343"/>
      <c r="U56" s="343"/>
      <c r="V56" s="343"/>
      <c r="W56">
        <f t="shared" si="13"/>
        <v>0</v>
      </c>
    </row>
    <row r="57" spans="1:23" s="52" customFormat="1" ht="16.5" customHeight="1">
      <c r="A57" s="56"/>
      <c r="B57" s="54"/>
      <c r="C57" s="140">
        <f t="shared" si="20"/>
        <v>0</v>
      </c>
      <c r="D57" s="54"/>
      <c r="E57" s="140">
        <f t="shared" si="21"/>
        <v>0</v>
      </c>
      <c r="F57" s="54"/>
      <c r="G57" s="140">
        <f t="shared" si="22"/>
        <v>0</v>
      </c>
      <c r="H57" s="122">
        <f t="shared" si="23"/>
        <v>0</v>
      </c>
      <c r="I57" s="55"/>
      <c r="J57" s="55"/>
      <c r="K57" s="144">
        <f t="shared" si="24"/>
        <v>0</v>
      </c>
      <c r="L57" s="144">
        <f t="shared" si="25"/>
        <v>0</v>
      </c>
      <c r="M57" s="140">
        <f t="shared" si="26"/>
        <v>0</v>
      </c>
      <c r="N57" s="22"/>
      <c r="O57" s="342" t="str">
        <f>IF(O53&lt;10,"Es posible realizar la transformación del dato de las mediciones expresadas en mgCOV/Nm3 a mgCOT/Nm3 utilizando el peso molecular medio y número de Carbonos medio de los compuestos emitidos",0)</f>
        <v>Es posible realizar la transformación del dato de las mediciones expresadas en mgCOV/Nm3 a mgCOT/Nm3 utilizando el peso molecular medio y número de Carbonos medio de los compuestos emitidos</v>
      </c>
      <c r="P57" s="342"/>
      <c r="Q57" s="342"/>
      <c r="R57" s="342"/>
      <c r="S57" s="342"/>
      <c r="T57" s="342"/>
      <c r="U57" s="342"/>
      <c r="W57">
        <f t="shared" si="13"/>
        <v>0</v>
      </c>
    </row>
    <row r="58" spans="1:23" s="52" customFormat="1" ht="16.5" customHeight="1">
      <c r="A58" s="56"/>
      <c r="B58" s="54"/>
      <c r="C58" s="140">
        <f t="shared" si="20"/>
        <v>0</v>
      </c>
      <c r="D58" s="54"/>
      <c r="E58" s="140">
        <f t="shared" si="21"/>
        <v>0</v>
      </c>
      <c r="F58" s="54"/>
      <c r="G58" s="140">
        <f t="shared" si="22"/>
        <v>0</v>
      </c>
      <c r="H58" s="122">
        <f t="shared" si="23"/>
        <v>0</v>
      </c>
      <c r="I58" s="55"/>
      <c r="J58" s="55"/>
      <c r="K58" s="144">
        <f t="shared" si="24"/>
        <v>0</v>
      </c>
      <c r="L58" s="144">
        <f t="shared" si="25"/>
        <v>0</v>
      </c>
      <c r="M58" s="140">
        <f t="shared" si="26"/>
        <v>0</v>
      </c>
      <c r="N58" s="22"/>
      <c r="O58" s="342"/>
      <c r="P58" s="342"/>
      <c r="Q58" s="342"/>
      <c r="R58" s="342"/>
      <c r="S58" s="342"/>
      <c r="T58" s="342"/>
      <c r="U58" s="342"/>
      <c r="V58"/>
      <c r="W58">
        <f t="shared" si="13"/>
        <v>0</v>
      </c>
    </row>
    <row r="59" spans="1:23" ht="15" customHeight="1">
      <c r="A59" s="56"/>
      <c r="B59" s="54"/>
      <c r="C59" s="140">
        <f t="shared" si="20"/>
        <v>0</v>
      </c>
      <c r="D59" s="54"/>
      <c r="E59" s="140">
        <f t="shared" si="21"/>
        <v>0</v>
      </c>
      <c r="F59" s="54"/>
      <c r="G59" s="140">
        <f t="shared" si="22"/>
        <v>0</v>
      </c>
      <c r="H59" s="122">
        <f t="shared" si="23"/>
        <v>0</v>
      </c>
      <c r="I59" s="55"/>
      <c r="J59" s="55"/>
      <c r="K59" s="144">
        <f t="shared" si="24"/>
        <v>0</v>
      </c>
      <c r="L59" s="144">
        <f t="shared" si="25"/>
        <v>0</v>
      </c>
      <c r="M59" s="140">
        <f t="shared" si="26"/>
        <v>0</v>
      </c>
      <c r="N59" s="22"/>
      <c r="O59" s="342"/>
      <c r="P59" s="342"/>
      <c r="Q59" s="342"/>
      <c r="R59" s="342"/>
      <c r="S59" s="342"/>
      <c r="T59" s="342"/>
      <c r="U59" s="342"/>
      <c r="W59">
        <f t="shared" si="13"/>
        <v>0</v>
      </c>
    </row>
    <row r="60" spans="1:23" ht="15" customHeight="1">
      <c r="A60" s="56"/>
      <c r="B60" s="54"/>
      <c r="C60" s="140">
        <f t="shared" si="20"/>
        <v>0</v>
      </c>
      <c r="D60" s="54"/>
      <c r="E60" s="140">
        <f t="shared" si="21"/>
        <v>0</v>
      </c>
      <c r="F60" s="54"/>
      <c r="G60" s="140">
        <f t="shared" si="22"/>
        <v>0</v>
      </c>
      <c r="H60" s="122">
        <f t="shared" si="23"/>
        <v>0</v>
      </c>
      <c r="I60" s="55"/>
      <c r="J60" s="55"/>
      <c r="K60" s="144">
        <f aca="true" t="shared" si="27" ref="K60:K66">H60*I60*J60/1000000</f>
        <v>0</v>
      </c>
      <c r="L60" s="144">
        <f aca="true" t="shared" si="28" ref="L60:L66">H60*I60/1000</f>
        <v>0</v>
      </c>
      <c r="M60" s="140">
        <f t="shared" si="26"/>
        <v>0</v>
      </c>
      <c r="N60" s="22"/>
      <c r="O60" s="342"/>
      <c r="P60" s="342"/>
      <c r="Q60" s="342"/>
      <c r="R60" s="342"/>
      <c r="S60" s="342"/>
      <c r="T60" s="342"/>
      <c r="U60" s="342"/>
      <c r="W60">
        <f t="shared" si="13"/>
        <v>0</v>
      </c>
    </row>
    <row r="61" spans="1:23" ht="15" customHeight="1">
      <c r="A61" s="56"/>
      <c r="B61" s="54"/>
      <c r="C61" s="140">
        <f t="shared" si="20"/>
        <v>0</v>
      </c>
      <c r="D61" s="54"/>
      <c r="E61" s="140">
        <f t="shared" si="21"/>
        <v>0</v>
      </c>
      <c r="F61" s="54"/>
      <c r="G61" s="140">
        <f t="shared" si="22"/>
        <v>0</v>
      </c>
      <c r="H61" s="122">
        <f t="shared" si="23"/>
        <v>0</v>
      </c>
      <c r="I61" s="55"/>
      <c r="J61" s="55"/>
      <c r="K61" s="144">
        <f t="shared" si="27"/>
        <v>0</v>
      </c>
      <c r="L61" s="144">
        <f t="shared" si="28"/>
        <v>0</v>
      </c>
      <c r="M61" s="140">
        <f t="shared" si="26"/>
        <v>0</v>
      </c>
      <c r="N61" s="22"/>
      <c r="O61" s="299"/>
      <c r="P61" s="299"/>
      <c r="Q61" s="299"/>
      <c r="R61" s="299"/>
      <c r="S61" s="299"/>
      <c r="T61" s="299"/>
      <c r="U61" s="299"/>
      <c r="W61">
        <f t="shared" si="13"/>
        <v>0</v>
      </c>
    </row>
    <row r="62" spans="1:23" ht="15" customHeight="1">
      <c r="A62" s="56"/>
      <c r="B62" s="54"/>
      <c r="C62" s="140">
        <f t="shared" si="20"/>
        <v>0</v>
      </c>
      <c r="D62" s="54"/>
      <c r="E62" s="140">
        <f t="shared" si="21"/>
        <v>0</v>
      </c>
      <c r="F62" s="54"/>
      <c r="G62" s="140">
        <f t="shared" si="22"/>
        <v>0</v>
      </c>
      <c r="H62" s="122">
        <f t="shared" si="23"/>
        <v>0</v>
      </c>
      <c r="I62" s="55"/>
      <c r="J62" s="55"/>
      <c r="K62" s="144">
        <f t="shared" si="27"/>
        <v>0</v>
      </c>
      <c r="L62" s="144">
        <f t="shared" si="28"/>
        <v>0</v>
      </c>
      <c r="M62" s="140">
        <f t="shared" si="26"/>
        <v>0</v>
      </c>
      <c r="N62" s="22"/>
      <c r="O62" s="342">
        <f>IF(P53=0,0,"El Valor Límite de Emisión de COVs con frase de riesgo asignada R45, R46, R49, R60, R61 o indicadores de peligro H340, H350, H350i, H360D o H360F, cuando el caudal másico de la suma de los compuestos sea &gt;= 10 g/h, es 2 mg/Nm3")</f>
        <v>0</v>
      </c>
      <c r="P62" s="342"/>
      <c r="Q62" s="342"/>
      <c r="R62" s="342"/>
      <c r="S62" s="342"/>
      <c r="T62" s="342"/>
      <c r="U62" s="342"/>
      <c r="W62">
        <f t="shared" si="13"/>
        <v>0</v>
      </c>
    </row>
    <row r="63" spans="1:23" ht="15" customHeight="1">
      <c r="A63" s="56"/>
      <c r="B63" s="54"/>
      <c r="C63" s="140">
        <f t="shared" si="20"/>
        <v>0</v>
      </c>
      <c r="D63" s="54"/>
      <c r="E63" s="140">
        <f t="shared" si="21"/>
        <v>0</v>
      </c>
      <c r="F63" s="54"/>
      <c r="G63" s="140">
        <f t="shared" si="22"/>
        <v>0</v>
      </c>
      <c r="H63" s="122">
        <f>IF(C63+E63+G63&gt;0,(B63+D63+F63)/(C63+E63+G63),0)</f>
        <v>0</v>
      </c>
      <c r="I63" s="55"/>
      <c r="J63" s="55"/>
      <c r="K63" s="144">
        <f t="shared" si="27"/>
        <v>0</v>
      </c>
      <c r="L63" s="144">
        <f t="shared" si="28"/>
        <v>0</v>
      </c>
      <c r="M63" s="140">
        <f t="shared" si="26"/>
        <v>0</v>
      </c>
      <c r="N63" s="165"/>
      <c r="O63" s="342"/>
      <c r="P63" s="342"/>
      <c r="Q63" s="342"/>
      <c r="R63" s="342"/>
      <c r="S63" s="342"/>
      <c r="T63" s="342"/>
      <c r="U63" s="342"/>
      <c r="W63">
        <f t="shared" si="13"/>
        <v>0</v>
      </c>
    </row>
    <row r="64" spans="1:23" ht="15" customHeight="1">
      <c r="A64" s="56"/>
      <c r="B64" s="54"/>
      <c r="C64" s="140">
        <f t="shared" si="20"/>
        <v>0</v>
      </c>
      <c r="D64" s="54"/>
      <c r="E64" s="140">
        <f t="shared" si="21"/>
        <v>0</v>
      </c>
      <c r="F64" s="54"/>
      <c r="G64" s="140">
        <f t="shared" si="22"/>
        <v>0</v>
      </c>
      <c r="H64" s="122">
        <f>IF(C64+E64+G64&gt;0,(B64+D64+F64)/(C64+E64+G64),0)</f>
        <v>0</v>
      </c>
      <c r="I64" s="55"/>
      <c r="J64" s="55"/>
      <c r="K64" s="144">
        <f t="shared" si="27"/>
        <v>0</v>
      </c>
      <c r="L64" s="144">
        <f t="shared" si="28"/>
        <v>0</v>
      </c>
      <c r="M64" s="140">
        <f t="shared" si="26"/>
        <v>0</v>
      </c>
      <c r="N64" s="165"/>
      <c r="O64" s="342"/>
      <c r="P64" s="342"/>
      <c r="Q64" s="342"/>
      <c r="R64" s="342"/>
      <c r="S64" s="342"/>
      <c r="T64" s="342"/>
      <c r="U64" s="342"/>
      <c r="W64">
        <f t="shared" si="13"/>
        <v>0</v>
      </c>
    </row>
    <row r="65" spans="1:23" ht="15" customHeight="1">
      <c r="A65" s="56"/>
      <c r="B65" s="54"/>
      <c r="C65" s="140">
        <f t="shared" si="20"/>
        <v>0</v>
      </c>
      <c r="D65" s="54"/>
      <c r="E65" s="140">
        <f t="shared" si="21"/>
        <v>0</v>
      </c>
      <c r="F65" s="54"/>
      <c r="G65" s="140">
        <f t="shared" si="22"/>
        <v>0</v>
      </c>
      <c r="H65" s="122">
        <f>IF(C65+E65+G65&gt;0,(B65+D65+F65)/(C65+E65+G65),0)</f>
        <v>0</v>
      </c>
      <c r="I65" s="55"/>
      <c r="J65" s="55"/>
      <c r="K65" s="144">
        <f t="shared" si="27"/>
        <v>0</v>
      </c>
      <c r="L65" s="144">
        <f t="shared" si="28"/>
        <v>0</v>
      </c>
      <c r="M65" s="140">
        <f t="shared" si="26"/>
        <v>0</v>
      </c>
      <c r="N65" s="165"/>
      <c r="O65" s="342"/>
      <c r="P65" s="342"/>
      <c r="Q65" s="342"/>
      <c r="R65" s="342"/>
      <c r="S65" s="342"/>
      <c r="T65" s="342"/>
      <c r="U65" s="342"/>
      <c r="W65">
        <f t="shared" si="13"/>
        <v>0</v>
      </c>
    </row>
    <row r="66" spans="1:23" ht="18">
      <c r="A66" s="56"/>
      <c r="B66" s="54"/>
      <c r="C66" s="140">
        <f t="shared" si="20"/>
        <v>0</v>
      </c>
      <c r="D66" s="54"/>
      <c r="E66" s="140">
        <f t="shared" si="21"/>
        <v>0</v>
      </c>
      <c r="F66" s="54"/>
      <c r="G66" s="140">
        <f t="shared" si="22"/>
        <v>0</v>
      </c>
      <c r="H66" s="122">
        <f>IF(C66+E66+G66&gt;0,(B66+D66+F66)/(C66+E66+G66),0)</f>
        <v>0</v>
      </c>
      <c r="I66" s="55"/>
      <c r="J66" s="55"/>
      <c r="K66" s="144">
        <f t="shared" si="27"/>
        <v>0</v>
      </c>
      <c r="L66" s="144">
        <f t="shared" si="28"/>
        <v>0</v>
      </c>
      <c r="M66" s="140">
        <f t="shared" si="26"/>
        <v>0</v>
      </c>
      <c r="N66" s="165"/>
      <c r="O66" s="342"/>
      <c r="P66" s="342"/>
      <c r="Q66" s="342"/>
      <c r="R66" s="342"/>
      <c r="S66" s="342"/>
      <c r="T66" s="342"/>
      <c r="U66" s="342"/>
      <c r="W66">
        <f t="shared" si="13"/>
        <v>0</v>
      </c>
    </row>
    <row r="67" spans="15:23" ht="15.75">
      <c r="O67" s="52"/>
      <c r="P67" s="52"/>
      <c r="Q67" s="52"/>
      <c r="R67" s="52"/>
      <c r="S67" s="52"/>
      <c r="T67" s="52"/>
      <c r="U67" s="300"/>
      <c r="W67">
        <f aca="true" t="shared" si="29" ref="W67:W102">IF(M67="NO",1,0)</f>
        <v>0</v>
      </c>
    </row>
    <row r="68" ht="15.75">
      <c r="W68">
        <f t="shared" si="29"/>
        <v>0</v>
      </c>
    </row>
    <row r="69" ht="15.75">
      <c r="W69">
        <f t="shared" si="29"/>
        <v>0</v>
      </c>
    </row>
    <row r="70" ht="15.75">
      <c r="W70">
        <f t="shared" si="29"/>
        <v>0</v>
      </c>
    </row>
    <row r="71" ht="15.75">
      <c r="W71">
        <f t="shared" si="29"/>
        <v>0</v>
      </c>
    </row>
    <row r="72" ht="15.75">
      <c r="W72">
        <f t="shared" si="29"/>
        <v>0</v>
      </c>
    </row>
    <row r="73" ht="15.75">
      <c r="W73">
        <f t="shared" si="29"/>
        <v>0</v>
      </c>
    </row>
    <row r="74" ht="15.75">
      <c r="W74">
        <f t="shared" si="29"/>
        <v>0</v>
      </c>
    </row>
    <row r="75" ht="15.75">
      <c r="W75">
        <f t="shared" si="29"/>
        <v>0</v>
      </c>
    </row>
    <row r="76" ht="15.75">
      <c r="W76">
        <f t="shared" si="29"/>
        <v>0</v>
      </c>
    </row>
    <row r="77" ht="15.75">
      <c r="W77">
        <f t="shared" si="29"/>
        <v>0</v>
      </c>
    </row>
    <row r="78" ht="15.75">
      <c r="W78">
        <f t="shared" si="29"/>
        <v>0</v>
      </c>
    </row>
    <row r="79" ht="15.75">
      <c r="W79">
        <f t="shared" si="29"/>
        <v>0</v>
      </c>
    </row>
    <row r="80" ht="15.75">
      <c r="W80">
        <f t="shared" si="29"/>
        <v>0</v>
      </c>
    </row>
    <row r="81" ht="15.75">
      <c r="W81">
        <f t="shared" si="29"/>
        <v>0</v>
      </c>
    </row>
    <row r="82" ht="15.75">
      <c r="W82">
        <f t="shared" si="29"/>
        <v>0</v>
      </c>
    </row>
    <row r="83" ht="15.75">
      <c r="W83">
        <f t="shared" si="29"/>
        <v>0</v>
      </c>
    </row>
    <row r="84" ht="15.75">
      <c r="W84">
        <f t="shared" si="29"/>
        <v>0</v>
      </c>
    </row>
    <row r="85" ht="15.75">
      <c r="W85">
        <f t="shared" si="29"/>
        <v>0</v>
      </c>
    </row>
    <row r="86" ht="15.75">
      <c r="W86">
        <f t="shared" si="29"/>
        <v>0</v>
      </c>
    </row>
    <row r="87" ht="15.75">
      <c r="W87">
        <f t="shared" si="29"/>
        <v>0</v>
      </c>
    </row>
    <row r="88" ht="15.75">
      <c r="W88">
        <f t="shared" si="29"/>
        <v>0</v>
      </c>
    </row>
    <row r="89" ht="15.75">
      <c r="W89">
        <f t="shared" si="29"/>
        <v>0</v>
      </c>
    </row>
    <row r="90" ht="15.75">
      <c r="W90">
        <f t="shared" si="29"/>
        <v>0</v>
      </c>
    </row>
    <row r="91" ht="15.75">
      <c r="W91">
        <f t="shared" si="29"/>
        <v>0</v>
      </c>
    </row>
    <row r="92" ht="15.75">
      <c r="W92">
        <f t="shared" si="29"/>
        <v>0</v>
      </c>
    </row>
    <row r="93" ht="15.75">
      <c r="W93">
        <f t="shared" si="29"/>
        <v>0</v>
      </c>
    </row>
    <row r="94" ht="15.75">
      <c r="W94">
        <f t="shared" si="29"/>
        <v>0</v>
      </c>
    </row>
    <row r="95" ht="15.75">
      <c r="W95">
        <f t="shared" si="29"/>
        <v>0</v>
      </c>
    </row>
    <row r="96" ht="15.75">
      <c r="W96">
        <f t="shared" si="29"/>
        <v>0</v>
      </c>
    </row>
    <row r="97" ht="15.75">
      <c r="W97">
        <f t="shared" si="29"/>
        <v>0</v>
      </c>
    </row>
    <row r="98" ht="15.75">
      <c r="W98">
        <f t="shared" si="29"/>
        <v>0</v>
      </c>
    </row>
    <row r="99" ht="15.75">
      <c r="W99">
        <f t="shared" si="29"/>
        <v>0</v>
      </c>
    </row>
    <row r="100" ht="15.75">
      <c r="W100">
        <f t="shared" si="29"/>
        <v>0</v>
      </c>
    </row>
    <row r="101" ht="15.75">
      <c r="W101">
        <f t="shared" si="29"/>
        <v>0</v>
      </c>
    </row>
    <row r="102" ht="15.75">
      <c r="W102">
        <f t="shared" si="29"/>
        <v>0</v>
      </c>
    </row>
    <row r="103" ht="15.75">
      <c r="W103">
        <f aca="true" t="shared" si="30" ref="W103:W166">IF(M103="NO",1,0)</f>
        <v>0</v>
      </c>
    </row>
    <row r="104" ht="15.75">
      <c r="W104">
        <f t="shared" si="30"/>
        <v>0</v>
      </c>
    </row>
    <row r="105" ht="15.75">
      <c r="W105">
        <f t="shared" si="30"/>
        <v>0</v>
      </c>
    </row>
    <row r="106" ht="15.75">
      <c r="W106">
        <f t="shared" si="30"/>
        <v>0</v>
      </c>
    </row>
    <row r="107" ht="15.75">
      <c r="W107">
        <f t="shared" si="30"/>
        <v>0</v>
      </c>
    </row>
    <row r="108" ht="15.75">
      <c r="W108">
        <f t="shared" si="30"/>
        <v>0</v>
      </c>
    </row>
    <row r="109" ht="15.75">
      <c r="W109">
        <f t="shared" si="30"/>
        <v>0</v>
      </c>
    </row>
    <row r="110" ht="15.75">
      <c r="W110">
        <f t="shared" si="30"/>
        <v>0</v>
      </c>
    </row>
    <row r="111" ht="15.75">
      <c r="W111">
        <f t="shared" si="30"/>
        <v>0</v>
      </c>
    </row>
    <row r="112" ht="15.75">
      <c r="W112">
        <f t="shared" si="30"/>
        <v>0</v>
      </c>
    </row>
    <row r="113" ht="15.75">
      <c r="W113">
        <f t="shared" si="30"/>
        <v>0</v>
      </c>
    </row>
    <row r="114" ht="15.75">
      <c r="W114">
        <f t="shared" si="30"/>
        <v>0</v>
      </c>
    </row>
    <row r="115" ht="15.75">
      <c r="W115">
        <f t="shared" si="30"/>
        <v>0</v>
      </c>
    </row>
    <row r="116" ht="15.75">
      <c r="W116">
        <f t="shared" si="30"/>
        <v>0</v>
      </c>
    </row>
    <row r="117" ht="15.75">
      <c r="W117">
        <f t="shared" si="30"/>
        <v>0</v>
      </c>
    </row>
    <row r="118" ht="15.75">
      <c r="W118">
        <f t="shared" si="30"/>
        <v>0</v>
      </c>
    </row>
    <row r="119" ht="15.75">
      <c r="W119">
        <f t="shared" si="30"/>
        <v>0</v>
      </c>
    </row>
    <row r="120" ht="15.75">
      <c r="W120">
        <f t="shared" si="30"/>
        <v>0</v>
      </c>
    </row>
    <row r="121" ht="15.75">
      <c r="W121">
        <f t="shared" si="30"/>
        <v>0</v>
      </c>
    </row>
    <row r="122" ht="15.75">
      <c r="W122">
        <f t="shared" si="30"/>
        <v>0</v>
      </c>
    </row>
    <row r="123" ht="15.75">
      <c r="W123">
        <f t="shared" si="30"/>
        <v>0</v>
      </c>
    </row>
    <row r="124" ht="15.75">
      <c r="W124">
        <f t="shared" si="30"/>
        <v>0</v>
      </c>
    </row>
    <row r="125" ht="15.75">
      <c r="W125">
        <f t="shared" si="30"/>
        <v>0</v>
      </c>
    </row>
    <row r="126" ht="15.75">
      <c r="W126">
        <f t="shared" si="30"/>
        <v>0</v>
      </c>
    </row>
    <row r="127" ht="15.75">
      <c r="W127">
        <f t="shared" si="30"/>
        <v>0</v>
      </c>
    </row>
    <row r="128" ht="15.75">
      <c r="W128">
        <f t="shared" si="30"/>
        <v>0</v>
      </c>
    </row>
    <row r="129" ht="15.75">
      <c r="W129">
        <f t="shared" si="30"/>
        <v>0</v>
      </c>
    </row>
    <row r="130" ht="15.75">
      <c r="W130">
        <f t="shared" si="30"/>
        <v>0</v>
      </c>
    </row>
    <row r="131" ht="15.75">
      <c r="W131">
        <f t="shared" si="30"/>
        <v>0</v>
      </c>
    </row>
    <row r="132" ht="15.75">
      <c r="W132">
        <f t="shared" si="30"/>
        <v>0</v>
      </c>
    </row>
    <row r="133" ht="15.75">
      <c r="W133">
        <f t="shared" si="30"/>
        <v>0</v>
      </c>
    </row>
    <row r="134" ht="15.75">
      <c r="W134">
        <f t="shared" si="30"/>
        <v>0</v>
      </c>
    </row>
    <row r="135" ht="15.75">
      <c r="W135">
        <f t="shared" si="30"/>
        <v>0</v>
      </c>
    </row>
    <row r="136" ht="15.75">
      <c r="W136">
        <f t="shared" si="30"/>
        <v>0</v>
      </c>
    </row>
    <row r="137" ht="15.75">
      <c r="W137">
        <f t="shared" si="30"/>
        <v>0</v>
      </c>
    </row>
    <row r="138" ht="15.75">
      <c r="W138">
        <f t="shared" si="30"/>
        <v>0</v>
      </c>
    </row>
    <row r="139" ht="15.75">
      <c r="W139">
        <f t="shared" si="30"/>
        <v>0</v>
      </c>
    </row>
    <row r="140" ht="15.75">
      <c r="W140">
        <f t="shared" si="30"/>
        <v>0</v>
      </c>
    </row>
    <row r="141" ht="15.75">
      <c r="W141">
        <f t="shared" si="30"/>
        <v>0</v>
      </c>
    </row>
    <row r="142" ht="15.75">
      <c r="W142">
        <f t="shared" si="30"/>
        <v>0</v>
      </c>
    </row>
    <row r="143" ht="15.75">
      <c r="W143">
        <f t="shared" si="30"/>
        <v>0</v>
      </c>
    </row>
    <row r="144" ht="15.75">
      <c r="W144">
        <f t="shared" si="30"/>
        <v>0</v>
      </c>
    </row>
    <row r="145" ht="15.75">
      <c r="W145">
        <f t="shared" si="30"/>
        <v>0</v>
      </c>
    </row>
    <row r="146" ht="15.75">
      <c r="W146">
        <f t="shared" si="30"/>
        <v>0</v>
      </c>
    </row>
    <row r="147" ht="15.75">
      <c r="W147">
        <f t="shared" si="30"/>
        <v>0</v>
      </c>
    </row>
    <row r="148" ht="15.75">
      <c r="W148">
        <f t="shared" si="30"/>
        <v>0</v>
      </c>
    </row>
    <row r="149" ht="15.75">
      <c r="W149">
        <f t="shared" si="30"/>
        <v>0</v>
      </c>
    </row>
    <row r="150" ht="15.75">
      <c r="W150">
        <f t="shared" si="30"/>
        <v>0</v>
      </c>
    </row>
    <row r="151" ht="15.75">
      <c r="W151">
        <f t="shared" si="30"/>
        <v>0</v>
      </c>
    </row>
    <row r="152" ht="15.75">
      <c r="W152">
        <f t="shared" si="30"/>
        <v>0</v>
      </c>
    </row>
    <row r="153" ht="15.75">
      <c r="W153">
        <f t="shared" si="30"/>
        <v>0</v>
      </c>
    </row>
    <row r="154" ht="15.75">
      <c r="W154">
        <f t="shared" si="30"/>
        <v>0</v>
      </c>
    </row>
    <row r="155" ht="15.75">
      <c r="W155">
        <f t="shared" si="30"/>
        <v>0</v>
      </c>
    </row>
    <row r="156" ht="15.75">
      <c r="W156">
        <f t="shared" si="30"/>
        <v>0</v>
      </c>
    </row>
    <row r="157" ht="15.75">
      <c r="W157">
        <f t="shared" si="30"/>
        <v>0</v>
      </c>
    </row>
    <row r="158" ht="15.75">
      <c r="W158">
        <f t="shared" si="30"/>
        <v>0</v>
      </c>
    </row>
    <row r="159" ht="15.75">
      <c r="W159">
        <f t="shared" si="30"/>
        <v>0</v>
      </c>
    </row>
    <row r="160" ht="15.75">
      <c r="W160">
        <f t="shared" si="30"/>
        <v>0</v>
      </c>
    </row>
    <row r="161" ht="15.75">
      <c r="W161">
        <f t="shared" si="30"/>
        <v>0</v>
      </c>
    </row>
    <row r="162" ht="15.75">
      <c r="W162">
        <f t="shared" si="30"/>
        <v>0</v>
      </c>
    </row>
    <row r="163" ht="15.75">
      <c r="W163">
        <f t="shared" si="30"/>
        <v>0</v>
      </c>
    </row>
    <row r="164" ht="15.75">
      <c r="W164">
        <f t="shared" si="30"/>
        <v>0</v>
      </c>
    </row>
    <row r="165" ht="15.75">
      <c r="W165">
        <f t="shared" si="30"/>
        <v>0</v>
      </c>
    </row>
    <row r="166" ht="15.75">
      <c r="W166">
        <f t="shared" si="30"/>
        <v>0</v>
      </c>
    </row>
    <row r="167" ht="15.75">
      <c r="W167">
        <f aca="true" t="shared" si="31" ref="W167:W219">IF(M167="NO",1,0)</f>
        <v>0</v>
      </c>
    </row>
    <row r="168" ht="15.75">
      <c r="W168">
        <f t="shared" si="31"/>
        <v>0</v>
      </c>
    </row>
    <row r="169" ht="15.75">
      <c r="W169">
        <f t="shared" si="31"/>
        <v>0</v>
      </c>
    </row>
    <row r="170" ht="15.75">
      <c r="W170">
        <f t="shared" si="31"/>
        <v>0</v>
      </c>
    </row>
    <row r="171" ht="15.75">
      <c r="W171">
        <f t="shared" si="31"/>
        <v>0</v>
      </c>
    </row>
    <row r="172" ht="15.75">
      <c r="W172">
        <f t="shared" si="31"/>
        <v>0</v>
      </c>
    </row>
    <row r="173" ht="15.75">
      <c r="W173">
        <f t="shared" si="31"/>
        <v>0</v>
      </c>
    </row>
    <row r="174" ht="15.75">
      <c r="W174">
        <f t="shared" si="31"/>
        <v>0</v>
      </c>
    </row>
    <row r="175" ht="15.75">
      <c r="W175">
        <f t="shared" si="31"/>
        <v>0</v>
      </c>
    </row>
    <row r="176" ht="15.75">
      <c r="W176">
        <f t="shared" si="31"/>
        <v>0</v>
      </c>
    </row>
    <row r="177" ht="15.75">
      <c r="W177">
        <f t="shared" si="31"/>
        <v>0</v>
      </c>
    </row>
    <row r="178" ht="15.75">
      <c r="W178">
        <f t="shared" si="31"/>
        <v>0</v>
      </c>
    </row>
    <row r="179" ht="15.75">
      <c r="W179">
        <f t="shared" si="31"/>
        <v>0</v>
      </c>
    </row>
    <row r="180" ht="15.75">
      <c r="W180">
        <f t="shared" si="31"/>
        <v>0</v>
      </c>
    </row>
    <row r="181" ht="15.75">
      <c r="W181">
        <f t="shared" si="31"/>
        <v>0</v>
      </c>
    </row>
    <row r="182" ht="15.75">
      <c r="W182">
        <f t="shared" si="31"/>
        <v>0</v>
      </c>
    </row>
    <row r="183" ht="15.75">
      <c r="W183">
        <f t="shared" si="31"/>
        <v>0</v>
      </c>
    </row>
    <row r="184" ht="15.75">
      <c r="W184">
        <f t="shared" si="31"/>
        <v>0</v>
      </c>
    </row>
    <row r="185" ht="15.75">
      <c r="W185">
        <f t="shared" si="31"/>
        <v>0</v>
      </c>
    </row>
    <row r="186" ht="15.75">
      <c r="W186">
        <f t="shared" si="31"/>
        <v>0</v>
      </c>
    </row>
    <row r="187" ht="15.75">
      <c r="W187">
        <f t="shared" si="31"/>
        <v>0</v>
      </c>
    </row>
    <row r="188" ht="15.75">
      <c r="W188">
        <f t="shared" si="31"/>
        <v>0</v>
      </c>
    </row>
    <row r="189" ht="15.75">
      <c r="W189">
        <f t="shared" si="31"/>
        <v>0</v>
      </c>
    </row>
    <row r="190" ht="15.75">
      <c r="W190">
        <f t="shared" si="31"/>
        <v>0</v>
      </c>
    </row>
    <row r="191" ht="15.75">
      <c r="W191">
        <f t="shared" si="31"/>
        <v>0</v>
      </c>
    </row>
    <row r="192" ht="15.75">
      <c r="W192">
        <f t="shared" si="31"/>
        <v>0</v>
      </c>
    </row>
    <row r="193" ht="15.75">
      <c r="W193">
        <f t="shared" si="31"/>
        <v>0</v>
      </c>
    </row>
    <row r="194" ht="15.75">
      <c r="W194">
        <f t="shared" si="31"/>
        <v>0</v>
      </c>
    </row>
    <row r="195" ht="15.75">
      <c r="W195">
        <f t="shared" si="31"/>
        <v>0</v>
      </c>
    </row>
    <row r="196" ht="15.75">
      <c r="W196">
        <f t="shared" si="31"/>
        <v>0</v>
      </c>
    </row>
    <row r="197" ht="15.75">
      <c r="W197">
        <f t="shared" si="31"/>
        <v>0</v>
      </c>
    </row>
    <row r="198" ht="15.75">
      <c r="W198">
        <f t="shared" si="31"/>
        <v>0</v>
      </c>
    </row>
    <row r="199" ht="15.75">
      <c r="W199">
        <f t="shared" si="31"/>
        <v>0</v>
      </c>
    </row>
    <row r="200" ht="15.75">
      <c r="W200">
        <f t="shared" si="31"/>
        <v>0</v>
      </c>
    </row>
    <row r="201" ht="15.75">
      <c r="W201">
        <f t="shared" si="31"/>
        <v>0</v>
      </c>
    </row>
    <row r="202" ht="15.75">
      <c r="W202">
        <f t="shared" si="31"/>
        <v>0</v>
      </c>
    </row>
    <row r="203" ht="15.75">
      <c r="W203">
        <f t="shared" si="31"/>
        <v>0</v>
      </c>
    </row>
    <row r="204" ht="15.75">
      <c r="W204">
        <f t="shared" si="31"/>
        <v>0</v>
      </c>
    </row>
    <row r="205" ht="15.75">
      <c r="W205">
        <f t="shared" si="31"/>
        <v>0</v>
      </c>
    </row>
    <row r="206" ht="15.75">
      <c r="W206">
        <f t="shared" si="31"/>
        <v>0</v>
      </c>
    </row>
    <row r="207" ht="15.75">
      <c r="W207">
        <f t="shared" si="31"/>
        <v>0</v>
      </c>
    </row>
    <row r="208" ht="15.75">
      <c r="W208">
        <f t="shared" si="31"/>
        <v>0</v>
      </c>
    </row>
    <row r="209" ht="15.75">
      <c r="W209">
        <f t="shared" si="31"/>
        <v>0</v>
      </c>
    </row>
    <row r="210" ht="15.75">
      <c r="W210">
        <f t="shared" si="31"/>
        <v>0</v>
      </c>
    </row>
    <row r="211" ht="15.75">
      <c r="W211">
        <f t="shared" si="31"/>
        <v>0</v>
      </c>
    </row>
    <row r="212" ht="15.75">
      <c r="W212">
        <f t="shared" si="31"/>
        <v>0</v>
      </c>
    </row>
    <row r="213" ht="15.75">
      <c r="W213">
        <f t="shared" si="31"/>
        <v>0</v>
      </c>
    </row>
    <row r="214" ht="15.75">
      <c r="W214">
        <f t="shared" si="31"/>
        <v>0</v>
      </c>
    </row>
    <row r="215" ht="15.75">
      <c r="W215">
        <f t="shared" si="31"/>
        <v>0</v>
      </c>
    </row>
    <row r="216" ht="15.75">
      <c r="W216">
        <f t="shared" si="31"/>
        <v>0</v>
      </c>
    </row>
    <row r="217" ht="15.75">
      <c r="W217">
        <f t="shared" si="31"/>
        <v>0</v>
      </c>
    </row>
    <row r="218" ht="15.75">
      <c r="W218">
        <f t="shared" si="31"/>
        <v>0</v>
      </c>
    </row>
    <row r="219" ht="15.75">
      <c r="W219">
        <f t="shared" si="31"/>
        <v>0</v>
      </c>
    </row>
  </sheetData>
  <sheetProtection/>
  <mergeCells count="11">
    <mergeCell ref="B3:Q3"/>
    <mergeCell ref="A5:T5"/>
    <mergeCell ref="J35:J36"/>
    <mergeCell ref="A35:A36"/>
    <mergeCell ref="J52:J53"/>
    <mergeCell ref="O57:U60"/>
    <mergeCell ref="O62:U66"/>
    <mergeCell ref="O55:V56"/>
    <mergeCell ref="O39:V42"/>
    <mergeCell ref="O43:V48"/>
    <mergeCell ref="O37:V38"/>
  </mergeCells>
  <conditionalFormatting sqref="A49">
    <cfRule type="expression" priority="43" dxfId="21" stopIfTrue="1">
      <formula>$J49&gt;$C49</formula>
    </cfRule>
  </conditionalFormatting>
  <conditionalFormatting sqref="B37 B51:B66">
    <cfRule type="expression" priority="53" dxfId="21" stopIfTrue="1">
      <formula>$I37&gt;#REF!</formula>
    </cfRule>
  </conditionalFormatting>
  <conditionalFormatting sqref="A52:A53 A49">
    <cfRule type="expression" priority="62" dxfId="21" stopIfTrue="1">
      <formula>$I49&gt;$B49</formula>
    </cfRule>
  </conditionalFormatting>
  <conditionalFormatting sqref="A49">
    <cfRule type="expression" priority="25" dxfId="21" stopIfTrue="1">
      <formula>$J49&gt;$C49</formula>
    </cfRule>
  </conditionalFormatting>
  <conditionalFormatting sqref="B37">
    <cfRule type="expression" priority="24" dxfId="21" stopIfTrue="1">
      <formula>$I37&gt;#REF!</formula>
    </cfRule>
  </conditionalFormatting>
  <conditionalFormatting sqref="A53 A49">
    <cfRule type="expression" priority="23" dxfId="21" stopIfTrue="1">
      <formula>$I49&gt;$B49</formula>
    </cfRule>
  </conditionalFormatting>
  <conditionalFormatting sqref="N51:N62 N41:N42 L51:L53 L9:L30 O39 N9:N30 Q34 M36:N41 M38:M49 Q51 N53:O54 O57 M51:M66">
    <cfRule type="cellIs" priority="18" dxfId="21" operator="equal">
      <formula>"NO"</formula>
    </cfRule>
  </conditionalFormatting>
  <conditionalFormatting sqref="A49">
    <cfRule type="expression" priority="17" dxfId="21" stopIfTrue="1">
      <formula>$J49&gt;$C49</formula>
    </cfRule>
  </conditionalFormatting>
  <conditionalFormatting sqref="B36">
    <cfRule type="expression" priority="16" dxfId="21" stopIfTrue="1">
      <formula>$I36&gt;#REF!</formula>
    </cfRule>
  </conditionalFormatting>
  <conditionalFormatting sqref="A51:A52">
    <cfRule type="expression" priority="15" dxfId="21" stopIfTrue="1">
      <formula>$I51&gt;$B51</formula>
    </cfRule>
  </conditionalFormatting>
  <conditionalFormatting sqref="A51:A52">
    <cfRule type="expression" priority="13" dxfId="21" stopIfTrue="1">
      <formula>$H51&gt;#REF!</formula>
    </cfRule>
  </conditionalFormatting>
  <conditionalFormatting sqref="A51:A53 A9:A30">
    <cfRule type="expression" priority="11" dxfId="21" stopIfTrue="1">
      <formula>$H9&gt;#REF!</formula>
    </cfRule>
  </conditionalFormatting>
  <conditionalFormatting sqref="A9:A30">
    <cfRule type="expression" priority="9" dxfId="21" stopIfTrue="1">
      <formula>$H9&gt;#REF!</formula>
    </cfRule>
  </conditionalFormatting>
  <conditionalFormatting sqref="A9:A30">
    <cfRule type="expression" priority="8" dxfId="21" stopIfTrue="1">
      <formula>$H9&gt;#REF!</formula>
    </cfRule>
  </conditionalFormatting>
  <conditionalFormatting sqref="A9:A30">
    <cfRule type="expression" priority="7" dxfId="21" stopIfTrue="1">
      <formula>$H9&gt;#REF!</formula>
    </cfRule>
  </conditionalFormatting>
  <conditionalFormatting sqref="A9:A30">
    <cfRule type="expression" priority="6" dxfId="21" stopIfTrue="1">
      <formula>$H9&gt;#REF!</formula>
    </cfRule>
  </conditionalFormatting>
  <conditionalFormatting sqref="A9:A30">
    <cfRule type="expression" priority="5" dxfId="21" stopIfTrue="1">
      <formula>$H9&gt;#REF!</formula>
    </cfRule>
  </conditionalFormatting>
  <printOptions horizontalCentered="1" verticalCentered="1"/>
  <pageMargins left="0.7480314960629921" right="0.7480314960629921" top="0.984251968503937" bottom="0.984251968503937" header="0" footer="0"/>
  <pageSetup fitToHeight="2" horizontalDpi="600" verticalDpi="600" orientation="landscape" paperSize="9" scale="57" r:id="rId4"/>
  <headerFooter alignWithMargins="0">
    <oddHeader>&amp;R&amp;G</oddHeader>
  </headerFooter>
  <rowBreaks count="1" manualBreakCount="1">
    <brk id="31" max="21" man="1"/>
  </rowBreaks>
  <legacyDrawing r:id="rId2"/>
  <legacyDrawingHF r:id="rId3"/>
</worksheet>
</file>

<file path=xl/worksheets/sheet7.xml><?xml version="1.0" encoding="utf-8"?>
<worksheet xmlns="http://schemas.openxmlformats.org/spreadsheetml/2006/main" xmlns:r="http://schemas.openxmlformats.org/officeDocument/2006/relationships">
  <sheetPr codeName="Hoja20"/>
  <dimension ref="A1:M28"/>
  <sheetViews>
    <sheetView showGridLines="0" showZeros="0" view="pageBreakPreview" zoomScale="75" zoomScaleSheetLayoutView="75" zoomScalePageLayoutView="0" workbookViewId="0" topLeftCell="A1">
      <selection activeCell="A3" sqref="A3"/>
    </sheetView>
  </sheetViews>
  <sheetFormatPr defaultColWidth="11.00390625" defaultRowHeight="15"/>
  <cols>
    <col min="1" max="1" width="8.00390625" style="0" customWidth="1"/>
    <col min="2" max="3" width="12.125" style="0" customWidth="1"/>
    <col min="10" max="10" width="12.00390625" style="0" customWidth="1"/>
    <col min="11" max="11" width="14.625" style="0" customWidth="1"/>
    <col min="12" max="12" width="13.50390625" style="0" customWidth="1"/>
  </cols>
  <sheetData>
    <row r="1" spans="1:13" ht="14.25" customHeight="1">
      <c r="A1" s="2"/>
      <c r="B1" s="2"/>
      <c r="C1" s="2"/>
      <c r="D1" s="2"/>
      <c r="E1" s="2"/>
      <c r="F1" s="2"/>
      <c r="G1" s="2"/>
      <c r="H1" s="2"/>
      <c r="I1" s="2"/>
      <c r="J1" s="2"/>
      <c r="K1" s="2"/>
      <c r="L1" s="2"/>
      <c r="M1" s="2"/>
    </row>
    <row r="2" spans="1:13" s="124" customFormat="1" ht="21" thickBot="1">
      <c r="A2" s="241">
        <f>PGD!C2</f>
        <v>0</v>
      </c>
      <c r="B2" s="241"/>
      <c r="C2" s="241"/>
      <c r="D2" s="241"/>
      <c r="E2" s="241"/>
      <c r="F2" s="241"/>
      <c r="G2" s="241"/>
      <c r="H2" s="241"/>
      <c r="I2" s="241"/>
      <c r="J2" s="241"/>
      <c r="K2" s="241"/>
      <c r="L2" s="241" t="s">
        <v>102</v>
      </c>
      <c r="M2" s="241">
        <f>PGD!C5</f>
        <v>0</v>
      </c>
    </row>
    <row r="3" spans="1:13" ht="56.25" customHeight="1" thickBot="1">
      <c r="A3" s="73" t="s">
        <v>40</v>
      </c>
      <c r="B3" s="331" t="s">
        <v>58</v>
      </c>
      <c r="C3" s="331"/>
      <c r="D3" s="331"/>
      <c r="E3" s="331"/>
      <c r="F3" s="331"/>
      <c r="G3" s="331"/>
      <c r="H3" s="331"/>
      <c r="I3" s="331"/>
      <c r="J3" s="331"/>
      <c r="K3" s="306" t="s">
        <v>57</v>
      </c>
      <c r="L3" s="307"/>
      <c r="M3" s="308" t="s">
        <v>86</v>
      </c>
    </row>
    <row r="4" spans="1:12" ht="51.75" customHeight="1">
      <c r="A4" s="28"/>
      <c r="B4" s="331"/>
      <c r="C4" s="331"/>
      <c r="D4" s="331"/>
      <c r="E4" s="331"/>
      <c r="F4" s="331"/>
      <c r="G4" s="331"/>
      <c r="H4" s="331"/>
      <c r="I4" s="331"/>
      <c r="J4" s="331"/>
      <c r="K4" s="23"/>
      <c r="L4" s="22"/>
    </row>
    <row r="5" spans="1:12" ht="16.5" customHeight="1">
      <c r="A5" s="28"/>
      <c r="B5" s="63"/>
      <c r="C5" s="63"/>
      <c r="D5" s="63"/>
      <c r="E5" s="63"/>
      <c r="F5" s="63"/>
      <c r="G5" s="63"/>
      <c r="H5" s="63"/>
      <c r="I5" s="63"/>
      <c r="J5" s="63"/>
      <c r="K5" s="23"/>
      <c r="L5" s="22"/>
    </row>
    <row r="6" spans="1:11" s="22" customFormat="1" ht="16.5">
      <c r="A6" s="86" t="s">
        <v>74</v>
      </c>
      <c r="C6" s="59"/>
      <c r="D6" s="23"/>
      <c r="E6" s="23"/>
      <c r="I6" s="23"/>
      <c r="K6" s="30"/>
    </row>
    <row r="7" spans="1:12" s="22" customFormat="1" ht="19.5">
      <c r="A7" s="74"/>
      <c r="B7" s="75"/>
      <c r="C7" s="76"/>
      <c r="D7" s="37"/>
      <c r="E7" s="37"/>
      <c r="F7" s="37"/>
      <c r="G7" s="37"/>
      <c r="H7" s="37"/>
      <c r="I7" s="37"/>
      <c r="J7" s="37"/>
      <c r="K7" s="37"/>
      <c r="L7" s="38"/>
    </row>
    <row r="8" spans="1:12" s="22" customFormat="1" ht="19.5">
      <c r="A8" s="74"/>
      <c r="B8" s="77"/>
      <c r="C8" s="74"/>
      <c r="L8" s="87"/>
    </row>
    <row r="9" spans="1:12" s="22" customFormat="1" ht="19.5">
      <c r="A9" s="74"/>
      <c r="B9" s="77"/>
      <c r="C9" s="74"/>
      <c r="L9" s="87"/>
    </row>
    <row r="10" spans="1:12" s="22" customFormat="1" ht="15.75">
      <c r="A10" s="74"/>
      <c r="B10" s="77"/>
      <c r="C10" s="74"/>
      <c r="L10" s="39"/>
    </row>
    <row r="11" spans="1:12" s="22" customFormat="1" ht="16.5">
      <c r="A11" s="59"/>
      <c r="B11" s="78"/>
      <c r="C11" s="79"/>
      <c r="D11" s="40"/>
      <c r="E11" s="40"/>
      <c r="F11" s="40"/>
      <c r="G11" s="40"/>
      <c r="H11" s="40"/>
      <c r="I11" s="40"/>
      <c r="J11" s="40"/>
      <c r="K11" s="41"/>
      <c r="L11" s="42"/>
    </row>
    <row r="12" spans="1:11" s="22" customFormat="1" ht="16.5">
      <c r="A12" s="59"/>
      <c r="B12" s="74"/>
      <c r="C12" s="74"/>
      <c r="K12" s="30"/>
    </row>
    <row r="13" spans="1:3" s="22" customFormat="1" ht="16.5" customHeight="1">
      <c r="A13" s="86" t="s">
        <v>59</v>
      </c>
      <c r="B13" s="74"/>
      <c r="C13" s="74"/>
    </row>
    <row r="14" spans="1:12" s="22" customFormat="1" ht="16.5">
      <c r="A14" s="59"/>
      <c r="B14" s="65"/>
      <c r="C14" s="80"/>
      <c r="D14" s="33"/>
      <c r="E14" s="33"/>
      <c r="F14" s="34"/>
      <c r="G14" s="32"/>
      <c r="H14" s="33"/>
      <c r="I14" s="33"/>
      <c r="J14" s="35"/>
      <c r="K14" s="32"/>
      <c r="L14" s="33"/>
    </row>
    <row r="15" spans="1:12" s="22" customFormat="1" ht="15.75">
      <c r="A15" s="59"/>
      <c r="B15" s="75"/>
      <c r="C15" s="76"/>
      <c r="D15" s="37"/>
      <c r="E15" s="37"/>
      <c r="F15" s="37"/>
      <c r="G15" s="37"/>
      <c r="H15" s="37"/>
      <c r="I15" s="37"/>
      <c r="J15" s="37"/>
      <c r="K15" s="37"/>
      <c r="L15" s="43"/>
    </row>
    <row r="16" spans="1:12" s="22" customFormat="1" ht="15.75">
      <c r="A16" s="59"/>
      <c r="B16" s="77"/>
      <c r="C16" s="74"/>
      <c r="L16" s="39"/>
    </row>
    <row r="17" spans="1:12" s="22" customFormat="1" ht="15.75">
      <c r="A17" s="59"/>
      <c r="B17" s="77"/>
      <c r="C17" s="74"/>
      <c r="L17" s="39"/>
    </row>
    <row r="18" spans="1:12" s="22" customFormat="1" ht="15.75">
      <c r="A18" s="59"/>
      <c r="B18" s="77"/>
      <c r="C18" s="74"/>
      <c r="L18" s="39"/>
    </row>
    <row r="19" spans="1:12" s="22" customFormat="1" ht="15.75">
      <c r="A19" s="59"/>
      <c r="B19" s="78"/>
      <c r="C19" s="79"/>
      <c r="D19" s="40"/>
      <c r="E19" s="40"/>
      <c r="F19" s="40"/>
      <c r="G19" s="40"/>
      <c r="H19" s="40"/>
      <c r="I19" s="40"/>
      <c r="J19" s="40"/>
      <c r="K19" s="40"/>
      <c r="L19" s="42"/>
    </row>
    <row r="20" spans="1:12" ht="15.75">
      <c r="A20" s="81"/>
      <c r="B20" s="81"/>
      <c r="C20" s="81"/>
      <c r="D20" s="24"/>
      <c r="E20" s="24"/>
      <c r="F20" s="24"/>
      <c r="G20" s="25"/>
      <c r="H20" s="26"/>
      <c r="I20" s="26"/>
      <c r="J20" s="26"/>
      <c r="K20" s="26"/>
      <c r="L20" s="26"/>
    </row>
    <row r="21" spans="1:3" ht="15.75">
      <c r="A21" s="65"/>
      <c r="B21" s="65"/>
      <c r="C21" s="65"/>
    </row>
    <row r="22" spans="1:3" ht="15.75">
      <c r="A22" s="86" t="s">
        <v>75</v>
      </c>
      <c r="C22" s="65"/>
    </row>
    <row r="23" spans="1:12" ht="15.75">
      <c r="A23" s="65"/>
      <c r="B23" s="82"/>
      <c r="C23" s="83"/>
      <c r="D23" s="44"/>
      <c r="E23" s="44"/>
      <c r="F23" s="44"/>
      <c r="G23" s="44"/>
      <c r="H23" s="44"/>
      <c r="I23" s="44"/>
      <c r="J23" s="44"/>
      <c r="K23" s="44"/>
      <c r="L23" s="45"/>
    </row>
    <row r="24" spans="1:12" ht="15.75">
      <c r="A24" s="65"/>
      <c r="B24" s="84"/>
      <c r="C24" s="85"/>
      <c r="D24" s="2"/>
      <c r="E24" s="2"/>
      <c r="F24" s="2"/>
      <c r="G24" s="2"/>
      <c r="H24" s="2"/>
      <c r="I24" s="2"/>
      <c r="J24" s="2"/>
      <c r="K24" s="2"/>
      <c r="L24" s="46"/>
    </row>
    <row r="25" spans="1:12" ht="15.75">
      <c r="A25" s="65"/>
      <c r="B25" s="84"/>
      <c r="C25" s="85"/>
      <c r="D25" s="2"/>
      <c r="E25" s="2"/>
      <c r="F25" s="2"/>
      <c r="G25" s="2"/>
      <c r="H25" s="2"/>
      <c r="I25" s="2"/>
      <c r="J25" s="2"/>
      <c r="K25" s="2"/>
      <c r="L25" s="46"/>
    </row>
    <row r="26" spans="1:12" ht="15.75">
      <c r="A26" s="65"/>
      <c r="B26" s="84"/>
      <c r="C26" s="85"/>
      <c r="D26" s="2"/>
      <c r="E26" s="2"/>
      <c r="F26" s="2"/>
      <c r="G26" s="2"/>
      <c r="H26" s="2"/>
      <c r="I26" s="2"/>
      <c r="J26" s="2"/>
      <c r="K26" s="2"/>
      <c r="L26" s="46"/>
    </row>
    <row r="27" spans="1:12" ht="15.75">
      <c r="A27" s="65"/>
      <c r="B27" s="84"/>
      <c r="C27" s="85"/>
      <c r="D27" s="2"/>
      <c r="E27" s="2"/>
      <c r="F27" s="2"/>
      <c r="G27" s="2"/>
      <c r="H27" s="2"/>
      <c r="I27" s="2"/>
      <c r="J27" s="2"/>
      <c r="K27" s="2"/>
      <c r="L27" s="46"/>
    </row>
    <row r="28" spans="2:12" ht="15.75">
      <c r="B28" s="47"/>
      <c r="C28" s="48"/>
      <c r="D28" s="48"/>
      <c r="E28" s="48"/>
      <c r="F28" s="48"/>
      <c r="G28" s="48"/>
      <c r="H28" s="48"/>
      <c r="I28" s="48"/>
      <c r="J28" s="48"/>
      <c r="K28" s="48"/>
      <c r="L28" s="49"/>
    </row>
  </sheetData>
  <sheetProtection/>
  <mergeCells count="1">
    <mergeCell ref="B3:J4"/>
  </mergeCells>
  <printOptions/>
  <pageMargins left="0.7480314960629921" right="0.7480314960629921" top="0.984251968503937" bottom="0.984251968503937" header="0" footer="0"/>
  <pageSetup horizontalDpi="600" verticalDpi="600" orientation="landscape" paperSize="9" scale="66" r:id="rId2"/>
  <headerFooter alignWithMargins="0">
    <oddHeader>&amp;R&amp;G</oddHeader>
  </headerFooter>
  <legacyDrawingHF r:id="rId1"/>
</worksheet>
</file>

<file path=xl/worksheets/sheet8.xml><?xml version="1.0" encoding="utf-8"?>
<worksheet xmlns="http://schemas.openxmlformats.org/spreadsheetml/2006/main" xmlns:r="http://schemas.openxmlformats.org/officeDocument/2006/relationships">
  <sheetPr codeName="Hoja22"/>
  <dimension ref="A2:K29"/>
  <sheetViews>
    <sheetView showGridLines="0" showZeros="0" view="pageBreakPreview" zoomScale="75" zoomScaleSheetLayoutView="75" zoomScalePageLayoutView="0" workbookViewId="0" topLeftCell="A1">
      <selection activeCell="B5" sqref="B5:I6"/>
    </sheetView>
  </sheetViews>
  <sheetFormatPr defaultColWidth="11.00390625" defaultRowHeight="15"/>
  <cols>
    <col min="1" max="1" width="8.00390625" style="0" customWidth="1"/>
    <col min="2" max="2" width="22.25390625" style="0" customWidth="1"/>
    <col min="6" max="6" width="21.375" style="0" customWidth="1"/>
    <col min="8" max="8" width="14.625" style="0" customWidth="1"/>
    <col min="9" max="9" width="25.125" style="0" customWidth="1"/>
  </cols>
  <sheetData>
    <row r="1" ht="1.5" customHeight="1"/>
    <row r="2" spans="1:11" s="124" customFormat="1" ht="21" thickBot="1">
      <c r="A2" s="241">
        <f>PGD!C2</f>
        <v>0</v>
      </c>
      <c r="B2" s="241"/>
      <c r="C2" s="241"/>
      <c r="D2" s="241"/>
      <c r="E2" s="241"/>
      <c r="F2" s="241"/>
      <c r="G2" s="241"/>
      <c r="H2" s="241"/>
      <c r="I2" s="241" t="s">
        <v>102</v>
      </c>
      <c r="J2" s="241">
        <f>PGD!C5</f>
        <v>0</v>
      </c>
      <c r="K2" s="241"/>
    </row>
    <row r="3" spans="1:10" ht="32.25" customHeight="1" thickBot="1">
      <c r="A3" s="73" t="s">
        <v>41</v>
      </c>
      <c r="B3" s="331" t="s">
        <v>60</v>
      </c>
      <c r="C3" s="331"/>
      <c r="D3" s="331"/>
      <c r="E3" s="331"/>
      <c r="F3" s="331"/>
      <c r="G3" s="64"/>
      <c r="H3" s="239" t="s">
        <v>64</v>
      </c>
      <c r="I3" s="247">
        <f>SUM(I7:I104)</f>
        <v>0</v>
      </c>
      <c r="J3" s="108">
        <f>IF(I3=0,0,"kg")</f>
        <v>0</v>
      </c>
    </row>
    <row r="4" spans="1:9" ht="16.5" customHeight="1">
      <c r="A4" s="28"/>
      <c r="B4" s="29"/>
      <c r="C4" s="29"/>
      <c r="D4" s="29"/>
      <c r="E4" s="29"/>
      <c r="F4" s="29"/>
      <c r="G4" s="29"/>
      <c r="H4" s="23"/>
      <c r="I4" s="22"/>
    </row>
    <row r="5" spans="1:9" s="22" customFormat="1" ht="50.25">
      <c r="A5" s="23"/>
      <c r="B5" s="197" t="s">
        <v>61</v>
      </c>
      <c r="C5" s="197" t="s">
        <v>77</v>
      </c>
      <c r="D5" s="197" t="s">
        <v>62</v>
      </c>
      <c r="E5" s="197" t="s">
        <v>63</v>
      </c>
      <c r="F5" s="197" t="s">
        <v>115</v>
      </c>
      <c r="G5" s="197" t="s">
        <v>270</v>
      </c>
      <c r="H5" s="197" t="s">
        <v>33</v>
      </c>
      <c r="I5" s="197" t="s">
        <v>254</v>
      </c>
    </row>
    <row r="6" spans="1:11" s="12" customFormat="1" ht="16.5">
      <c r="A6" s="10"/>
      <c r="B6" s="198"/>
      <c r="C6" s="198"/>
      <c r="D6" s="198"/>
      <c r="E6" s="198"/>
      <c r="F6" s="198"/>
      <c r="G6" s="198"/>
      <c r="H6" s="198"/>
      <c r="I6" s="321" t="s">
        <v>271</v>
      </c>
      <c r="J6" s="353"/>
      <c r="K6" s="354"/>
    </row>
    <row r="7" spans="1:10" ht="18">
      <c r="A7" s="2"/>
      <c r="B7" s="187"/>
      <c r="C7" s="188"/>
      <c r="D7" s="189"/>
      <c r="E7" s="312"/>
      <c r="F7" s="54"/>
      <c r="G7" s="54"/>
      <c r="H7" s="190"/>
      <c r="I7" s="143">
        <f>G7*H7</f>
        <v>0</v>
      </c>
      <c r="J7" s="108">
        <f>IF(I7=0,0,"kg")</f>
        <v>0</v>
      </c>
    </row>
    <row r="8" spans="1:10" ht="18">
      <c r="A8" s="2"/>
      <c r="B8" s="187"/>
      <c r="C8" s="188"/>
      <c r="D8" s="189"/>
      <c r="E8" s="312"/>
      <c r="F8" s="54"/>
      <c r="G8" s="54"/>
      <c r="H8" s="190"/>
      <c r="I8" s="143"/>
      <c r="J8" s="108"/>
    </row>
    <row r="9" spans="1:10" ht="18">
      <c r="A9" s="2"/>
      <c r="B9" s="187"/>
      <c r="C9" s="188"/>
      <c r="D9" s="189"/>
      <c r="E9" s="312"/>
      <c r="F9" s="54"/>
      <c r="G9" s="54"/>
      <c r="H9" s="190"/>
      <c r="I9" s="143"/>
      <c r="J9" s="108"/>
    </row>
    <row r="10" spans="1:10" ht="18">
      <c r="A10" s="2"/>
      <c r="B10" s="187"/>
      <c r="C10" s="188"/>
      <c r="D10" s="189"/>
      <c r="E10" s="312"/>
      <c r="F10" s="54"/>
      <c r="G10" s="54"/>
      <c r="H10" s="190"/>
      <c r="I10" s="143"/>
      <c r="J10" s="108"/>
    </row>
    <row r="11" spans="1:10" ht="18">
      <c r="A11" s="2"/>
      <c r="B11" s="187"/>
      <c r="C11" s="188"/>
      <c r="D11" s="189"/>
      <c r="E11" s="312"/>
      <c r="F11" s="54"/>
      <c r="G11" s="54"/>
      <c r="H11" s="190"/>
      <c r="I11" s="143"/>
      <c r="J11" s="108"/>
    </row>
    <row r="12" spans="1:10" ht="18">
      <c r="A12" s="2"/>
      <c r="B12" s="187"/>
      <c r="C12" s="188"/>
      <c r="D12" s="189"/>
      <c r="E12" s="312"/>
      <c r="F12" s="54"/>
      <c r="G12" s="54"/>
      <c r="H12" s="190"/>
      <c r="I12" s="143"/>
      <c r="J12" s="108"/>
    </row>
    <row r="13" spans="1:10" ht="18">
      <c r="A13" s="2"/>
      <c r="B13" s="90"/>
      <c r="C13" s="92"/>
      <c r="D13" s="94"/>
      <c r="E13" s="311"/>
      <c r="F13" s="56"/>
      <c r="G13" s="56"/>
      <c r="H13" s="93"/>
      <c r="I13" s="143">
        <f aca="true" t="shared" si="0" ref="I13:I18">G13*H13</f>
        <v>0</v>
      </c>
      <c r="J13" s="108">
        <f aca="true" t="shared" si="1" ref="J13:J18">IF(I13=0,0,"kg")</f>
        <v>0</v>
      </c>
    </row>
    <row r="14" spans="1:10" ht="18">
      <c r="A14" s="2"/>
      <c r="B14" s="90"/>
      <c r="C14" s="91"/>
      <c r="D14" s="94"/>
      <c r="E14" s="311"/>
      <c r="F14" s="56"/>
      <c r="G14" s="56"/>
      <c r="H14" s="93"/>
      <c r="I14" s="143">
        <f t="shared" si="0"/>
        <v>0</v>
      </c>
      <c r="J14" s="108">
        <f t="shared" si="1"/>
        <v>0</v>
      </c>
    </row>
    <row r="15" spans="1:10" ht="18">
      <c r="A15" s="2"/>
      <c r="B15" s="90"/>
      <c r="C15" s="92"/>
      <c r="D15" s="94"/>
      <c r="E15" s="311"/>
      <c r="F15" s="56"/>
      <c r="G15" s="56"/>
      <c r="H15" s="93"/>
      <c r="I15" s="143">
        <f t="shared" si="0"/>
        <v>0</v>
      </c>
      <c r="J15" s="108">
        <f t="shared" si="1"/>
        <v>0</v>
      </c>
    </row>
    <row r="16" spans="1:10" ht="18">
      <c r="A16" s="2"/>
      <c r="B16" s="56"/>
      <c r="C16" s="56"/>
      <c r="D16" s="56"/>
      <c r="E16" s="311"/>
      <c r="F16" s="56"/>
      <c r="G16" s="56"/>
      <c r="H16" s="56"/>
      <c r="I16" s="143">
        <f t="shared" si="0"/>
        <v>0</v>
      </c>
      <c r="J16" s="108">
        <f t="shared" si="1"/>
        <v>0</v>
      </c>
    </row>
    <row r="17" spans="1:10" ht="18">
      <c r="A17" s="2"/>
      <c r="B17" s="56"/>
      <c r="C17" s="56"/>
      <c r="D17" s="56"/>
      <c r="E17" s="311"/>
      <c r="F17" s="56"/>
      <c r="G17" s="56"/>
      <c r="H17" s="56"/>
      <c r="I17" s="143">
        <f t="shared" si="0"/>
        <v>0</v>
      </c>
      <c r="J17" s="108">
        <f t="shared" si="1"/>
        <v>0</v>
      </c>
    </row>
    <row r="18" spans="1:10" ht="18">
      <c r="A18" s="2"/>
      <c r="B18" s="56"/>
      <c r="C18" s="56"/>
      <c r="D18" s="56"/>
      <c r="E18" s="311"/>
      <c r="F18" s="56"/>
      <c r="G18" s="56"/>
      <c r="H18" s="56"/>
      <c r="I18" s="143">
        <f t="shared" si="0"/>
        <v>0</v>
      </c>
      <c r="J18" s="108">
        <f t="shared" si="1"/>
        <v>0</v>
      </c>
    </row>
    <row r="19" spans="1:7" ht="16.5">
      <c r="A19" s="10"/>
      <c r="C19" s="2"/>
      <c r="D19" s="2"/>
      <c r="E19" s="2"/>
      <c r="F19" s="2"/>
      <c r="G19" s="2"/>
    </row>
    <row r="20" s="22" customFormat="1" ht="15.75"/>
    <row r="21" spans="1:11" s="22" customFormat="1" ht="16.5" customHeight="1">
      <c r="A21" s="352" t="s">
        <v>111</v>
      </c>
      <c r="B21" s="352"/>
      <c r="C21" s="352"/>
      <c r="D21" s="352"/>
      <c r="E21" s="352"/>
      <c r="F21" s="352"/>
      <c r="G21" s="352"/>
      <c r="H21" s="352"/>
      <c r="I21" s="352"/>
      <c r="J21" s="352"/>
      <c r="K21" s="352"/>
    </row>
    <row r="22" spans="1:11" s="22" customFormat="1" ht="16.5" customHeight="1">
      <c r="A22" s="352"/>
      <c r="B22" s="352"/>
      <c r="C22" s="352"/>
      <c r="D22" s="352"/>
      <c r="E22" s="352"/>
      <c r="F22" s="352"/>
      <c r="G22" s="352"/>
      <c r="H22" s="352"/>
      <c r="I22" s="352"/>
      <c r="J22" s="352"/>
      <c r="K22" s="352"/>
    </row>
    <row r="23" s="22" customFormat="1" ht="16.5">
      <c r="H23" s="30"/>
    </row>
    <row r="24" s="22" customFormat="1" ht="16.5">
      <c r="A24" s="23"/>
    </row>
    <row r="25" spans="1:9" s="22" customFormat="1" ht="50.25" customHeight="1">
      <c r="A25" s="23"/>
      <c r="B25" s="32"/>
      <c r="C25" s="33"/>
      <c r="D25" s="33"/>
      <c r="E25" s="34"/>
      <c r="F25" s="33"/>
      <c r="G25" s="33"/>
      <c r="H25" s="32"/>
      <c r="I25" s="33"/>
    </row>
    <row r="26" s="22" customFormat="1" ht="16.5">
      <c r="A26" s="23"/>
    </row>
    <row r="27" s="22" customFormat="1" ht="16.5">
      <c r="A27" s="23"/>
    </row>
    <row r="28" spans="1:7" ht="16.5">
      <c r="A28" s="23"/>
      <c r="B28" s="22"/>
      <c r="C28" s="2"/>
      <c r="D28" s="2"/>
      <c r="E28" s="2"/>
      <c r="F28" s="2"/>
      <c r="G28" s="2"/>
    </row>
    <row r="29" spans="1:9" ht="15.75">
      <c r="A29" s="24"/>
      <c r="B29" s="24"/>
      <c r="C29" s="24"/>
      <c r="D29" s="24"/>
      <c r="E29" s="24"/>
      <c r="F29" s="26"/>
      <c r="G29" s="26"/>
      <c r="H29" s="26"/>
      <c r="I29" s="26"/>
    </row>
  </sheetData>
  <sheetProtection/>
  <mergeCells count="3">
    <mergeCell ref="A21:K22"/>
    <mergeCell ref="B3:F3"/>
    <mergeCell ref="J6:K6"/>
  </mergeCells>
  <printOptions/>
  <pageMargins left="0.7480314960629921" right="0.7480314960629921" top="0.984251968503937" bottom="0.984251968503937" header="0" footer="0"/>
  <pageSetup horizontalDpi="600" verticalDpi="600" orientation="landscape" paperSize="9" scale="63" r:id="rId2"/>
  <headerFooter alignWithMargins="0">
    <oddHeader>&amp;R&amp;G</oddHeader>
  </headerFooter>
  <legacyDrawingHF r:id="rId1"/>
</worksheet>
</file>

<file path=xl/worksheets/sheet9.xml><?xml version="1.0" encoding="utf-8"?>
<worksheet xmlns="http://schemas.openxmlformats.org/spreadsheetml/2006/main" xmlns:r="http://schemas.openxmlformats.org/officeDocument/2006/relationships">
  <sheetPr codeName="Hoja23"/>
  <dimension ref="A2:L17"/>
  <sheetViews>
    <sheetView showGridLines="0" showZeros="0" view="pageBreakPreview" zoomScale="75" zoomScaleSheetLayoutView="75" zoomScalePageLayoutView="0" workbookViewId="0" topLeftCell="A1">
      <selection activeCell="B6" sqref="B6:I7"/>
    </sheetView>
  </sheetViews>
  <sheetFormatPr defaultColWidth="11.00390625" defaultRowHeight="15"/>
  <cols>
    <col min="1" max="1" width="8.00390625" style="0" customWidth="1"/>
    <col min="2" max="3" width="12.125" style="0" customWidth="1"/>
    <col min="4" max="4" width="16.25390625" style="0" customWidth="1"/>
    <col min="5" max="5" width="13.375" style="0" customWidth="1"/>
    <col min="6" max="6" width="22.25390625" style="0" customWidth="1"/>
    <col min="7" max="7" width="24.50390625" style="0" customWidth="1"/>
    <col min="9" max="9" width="14.625" style="0" customWidth="1"/>
    <col min="11" max="11" width="13.625" style="0" customWidth="1"/>
  </cols>
  <sheetData>
    <row r="1" ht="19.5" customHeight="1"/>
    <row r="2" spans="1:12" s="124" customFormat="1" ht="23.25" thickBot="1">
      <c r="A2" s="241">
        <f>PGD!C2</f>
        <v>0</v>
      </c>
      <c r="B2" s="241"/>
      <c r="C2" s="241"/>
      <c r="D2" s="241"/>
      <c r="E2" s="241"/>
      <c r="F2" s="241"/>
      <c r="G2" s="241"/>
      <c r="H2" s="241"/>
      <c r="I2" s="241"/>
      <c r="J2" s="241" t="s">
        <v>102</v>
      </c>
      <c r="K2" s="241">
        <f>PGD!C5</f>
        <v>0</v>
      </c>
      <c r="L2" s="241"/>
    </row>
    <row r="3" s="124" customFormat="1" ht="23.25" thickBot="1"/>
    <row r="4" spans="1:12" ht="32.25" customHeight="1" thickBot="1">
      <c r="A4" s="73" t="s">
        <v>43</v>
      </c>
      <c r="B4" s="331" t="s">
        <v>66</v>
      </c>
      <c r="C4" s="331"/>
      <c r="D4" s="331"/>
      <c r="E4" s="331"/>
      <c r="F4" s="331"/>
      <c r="G4" s="331"/>
      <c r="H4" s="331"/>
      <c r="I4" s="331"/>
      <c r="J4" s="31" t="s">
        <v>65</v>
      </c>
      <c r="K4" s="17">
        <f>SUM(H7:H72)</f>
        <v>0</v>
      </c>
      <c r="L4">
        <f>J8</f>
        <v>0</v>
      </c>
    </row>
    <row r="5" spans="1:10" ht="16.5" customHeight="1">
      <c r="A5" s="28"/>
      <c r="B5" s="331"/>
      <c r="C5" s="331"/>
      <c r="D5" s="331"/>
      <c r="E5" s="331"/>
      <c r="F5" s="331"/>
      <c r="G5" s="331"/>
      <c r="H5" s="331"/>
      <c r="I5" s="331"/>
      <c r="J5" s="22"/>
    </row>
    <row r="6" spans="1:9" s="22" customFormat="1" ht="33">
      <c r="A6" s="23"/>
      <c r="B6" s="358" t="s">
        <v>29</v>
      </c>
      <c r="C6" s="359"/>
      <c r="D6" s="313" t="s">
        <v>265</v>
      </c>
      <c r="E6" s="313" t="s">
        <v>266</v>
      </c>
      <c r="F6" s="314" t="s">
        <v>267</v>
      </c>
      <c r="G6" s="315" t="s">
        <v>33</v>
      </c>
      <c r="H6" s="360" t="s">
        <v>268</v>
      </c>
      <c r="I6" s="361"/>
    </row>
    <row r="7" spans="1:11" ht="16.5">
      <c r="A7" s="10"/>
      <c r="B7" s="316"/>
      <c r="C7" s="317"/>
      <c r="D7" s="318"/>
      <c r="E7" s="318"/>
      <c r="F7" s="319"/>
      <c r="G7" s="320"/>
      <c r="H7" s="355" t="s">
        <v>269</v>
      </c>
      <c r="I7" s="356"/>
      <c r="J7" s="34"/>
      <c r="K7" s="22"/>
    </row>
    <row r="8" spans="1:10" s="22" customFormat="1" ht="19.5">
      <c r="A8" s="23"/>
      <c r="B8" s="334"/>
      <c r="C8" s="335"/>
      <c r="D8" s="54"/>
      <c r="E8" s="54"/>
      <c r="F8" s="54"/>
      <c r="G8" s="106"/>
      <c r="H8" s="357">
        <f>(E8-D8+F8)*G8</f>
        <v>0</v>
      </c>
      <c r="I8" s="357"/>
      <c r="J8" s="108">
        <f aca="true" t="shared" si="0" ref="J8:J16">IF(I8=0,0,"kg")</f>
        <v>0</v>
      </c>
    </row>
    <row r="9" spans="2:11" ht="19.5">
      <c r="B9" s="329"/>
      <c r="C9" s="330"/>
      <c r="D9" s="54"/>
      <c r="E9" s="54"/>
      <c r="F9" s="54"/>
      <c r="G9" s="106"/>
      <c r="H9" s="357">
        <f aca="true" t="shared" si="1" ref="H9:H16">(E9-D9+F9)*G9</f>
        <v>0</v>
      </c>
      <c r="I9" s="357"/>
      <c r="J9" s="108">
        <f t="shared" si="0"/>
        <v>0</v>
      </c>
      <c r="K9" s="22"/>
    </row>
    <row r="10" spans="2:11" ht="19.5">
      <c r="B10" s="329"/>
      <c r="C10" s="330"/>
      <c r="D10" s="54"/>
      <c r="E10" s="54"/>
      <c r="F10" s="54"/>
      <c r="G10" s="106"/>
      <c r="H10" s="357">
        <f t="shared" si="1"/>
        <v>0</v>
      </c>
      <c r="I10" s="357"/>
      <c r="J10" s="108">
        <f t="shared" si="0"/>
        <v>0</v>
      </c>
      <c r="K10" s="22"/>
    </row>
    <row r="11" spans="2:11" ht="19.5">
      <c r="B11" s="329"/>
      <c r="C11" s="330"/>
      <c r="D11" s="54"/>
      <c r="E11" s="54"/>
      <c r="F11" s="54"/>
      <c r="G11" s="106"/>
      <c r="H11" s="357">
        <f t="shared" si="1"/>
        <v>0</v>
      </c>
      <c r="I11" s="357"/>
      <c r="J11" s="108">
        <f t="shared" si="0"/>
        <v>0</v>
      </c>
      <c r="K11" s="22"/>
    </row>
    <row r="12" spans="2:11" ht="18">
      <c r="B12" s="329"/>
      <c r="C12" s="330"/>
      <c r="D12" s="54"/>
      <c r="E12" s="54"/>
      <c r="F12" s="54"/>
      <c r="G12" s="106"/>
      <c r="H12" s="357">
        <f t="shared" si="1"/>
        <v>0</v>
      </c>
      <c r="I12" s="357"/>
      <c r="J12" s="108">
        <f t="shared" si="0"/>
        <v>0</v>
      </c>
      <c r="K12" s="22"/>
    </row>
    <row r="13" spans="2:11" ht="18">
      <c r="B13" s="329"/>
      <c r="C13" s="330"/>
      <c r="D13" s="54"/>
      <c r="E13" s="54"/>
      <c r="F13" s="54"/>
      <c r="G13" s="106"/>
      <c r="H13" s="357">
        <f t="shared" si="1"/>
        <v>0</v>
      </c>
      <c r="I13" s="357"/>
      <c r="J13" s="108">
        <f t="shared" si="0"/>
        <v>0</v>
      </c>
      <c r="K13" s="22"/>
    </row>
    <row r="14" spans="2:11" ht="18">
      <c r="B14" s="329"/>
      <c r="C14" s="330"/>
      <c r="D14" s="54"/>
      <c r="E14" s="54"/>
      <c r="F14" s="54"/>
      <c r="G14" s="106"/>
      <c r="H14" s="357">
        <f t="shared" si="1"/>
        <v>0</v>
      </c>
      <c r="I14" s="357"/>
      <c r="J14" s="108">
        <f t="shared" si="0"/>
        <v>0</v>
      </c>
      <c r="K14" s="22"/>
    </row>
    <row r="15" spans="2:11" ht="18">
      <c r="B15" s="329"/>
      <c r="C15" s="330"/>
      <c r="D15" s="54"/>
      <c r="E15" s="54"/>
      <c r="F15" s="54"/>
      <c r="G15" s="106"/>
      <c r="H15" s="357">
        <f t="shared" si="1"/>
        <v>0</v>
      </c>
      <c r="I15" s="357"/>
      <c r="J15" s="108">
        <f t="shared" si="0"/>
        <v>0</v>
      </c>
      <c r="K15" s="22"/>
    </row>
    <row r="16" spans="2:11" ht="18">
      <c r="B16" s="329"/>
      <c r="C16" s="330"/>
      <c r="D16" s="54"/>
      <c r="E16" s="54"/>
      <c r="F16" s="54"/>
      <c r="G16" s="106"/>
      <c r="H16" s="357">
        <f t="shared" si="1"/>
        <v>0</v>
      </c>
      <c r="I16" s="357"/>
      <c r="J16" s="108">
        <f t="shared" si="0"/>
        <v>0</v>
      </c>
      <c r="K16" s="22"/>
    </row>
    <row r="17" spans="10:11" ht="15.75">
      <c r="J17" s="22"/>
      <c r="K17" s="22"/>
    </row>
  </sheetData>
  <sheetProtection/>
  <mergeCells count="22">
    <mergeCell ref="B16:C16"/>
    <mergeCell ref="H16:I16"/>
    <mergeCell ref="B13:C13"/>
    <mergeCell ref="H13:I13"/>
    <mergeCell ref="B14:C14"/>
    <mergeCell ref="H14:I14"/>
    <mergeCell ref="B15:C15"/>
    <mergeCell ref="H15:I15"/>
    <mergeCell ref="B10:C10"/>
    <mergeCell ref="H10:I10"/>
    <mergeCell ref="B11:C11"/>
    <mergeCell ref="H11:I11"/>
    <mergeCell ref="B12:C12"/>
    <mergeCell ref="H12:I12"/>
    <mergeCell ref="H7:I7"/>
    <mergeCell ref="B4:I5"/>
    <mergeCell ref="H8:I8"/>
    <mergeCell ref="B8:C8"/>
    <mergeCell ref="B9:C9"/>
    <mergeCell ref="H9:I9"/>
    <mergeCell ref="B6:C6"/>
    <mergeCell ref="H6:I6"/>
  </mergeCells>
  <printOptions/>
  <pageMargins left="0.7480314960629921" right="0.7480314960629921" top="0.984251968503937" bottom="0.984251968503937" header="0" footer="0"/>
  <pageSetup horizontalDpi="600" verticalDpi="600" orientation="landscape" paperSize="9" scale="70" r:id="rId4"/>
  <headerFooter alignWithMargins="0">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CALDERÓN MARTORELL, CRISTINA</dc:creator>
  <cp:keywords/>
  <dc:description/>
  <cp:lastModifiedBy>CALDERÓN MARTORELL, CRISTINA</cp:lastModifiedBy>
  <cp:lastPrinted>2013-11-05T14:13:21Z</cp:lastPrinted>
  <dcterms:created xsi:type="dcterms:W3CDTF">2003-09-29T14:16:51Z</dcterms:created>
  <dcterms:modified xsi:type="dcterms:W3CDTF">2018-02-15T12:31:21Z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-2112129947</vt:i4>
  </property>
  <property fmtid="{D5CDD505-2E9C-101B-9397-08002B2CF9AE}" pid="3" name="_EmailSubject">
    <vt:lpwstr>Contenido del apartado 6.3.2.4.2 de la Página Web (2) </vt:lpwstr>
  </property>
  <property fmtid="{D5CDD505-2E9C-101B-9397-08002B2CF9AE}" pid="4" name="_AuthorEmail">
    <vt:lpwstr>agortiz@mma.es</vt:lpwstr>
  </property>
  <property fmtid="{D5CDD505-2E9C-101B-9397-08002B2CF9AE}" pid="5" name="_AuthorEmailDisplayName">
    <vt:lpwstr>Gonzalez Ortiz, Alberto</vt:lpwstr>
  </property>
  <property fmtid="{D5CDD505-2E9C-101B-9397-08002B2CF9AE}" pid="6" name="_ReviewingToolsShownOnce">
    <vt:lpwstr/>
  </property>
</Properties>
</file>